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225" windowWidth="15120" windowHeight="7890"/>
  </bookViews>
  <sheets>
    <sheet name="Studienplan MSc Mechatronik" sheetId="2" r:id="rId1"/>
    <sheet name="Datenquellen" sheetId="3" r:id="rId2"/>
    <sheet name="TUCAN_Liste" sheetId="4" r:id="rId3"/>
  </sheets>
  <definedNames>
    <definedName name="_xlnm._FilterDatabase" localSheetId="2" hidden="1">TUCAN_Liste!$A$1:$F$1</definedName>
    <definedName name="_xlnm.Print_Area" localSheetId="0">'Studienplan MSc Mechatronik'!$A$1:$P$95</definedName>
    <definedName name="_xlnm.Print_Titles" localSheetId="0">'Studienplan MSc Mechatronik'!$8:$8</definedName>
    <definedName name="eventLink" localSheetId="2">TUCAN_Liste!$B$9</definedName>
  </definedNames>
  <calcPr calcId="145621"/>
</workbook>
</file>

<file path=xl/calcChain.xml><?xml version="1.0" encoding="utf-8"?>
<calcChain xmlns="http://schemas.openxmlformats.org/spreadsheetml/2006/main">
  <c r="C21" i="2" l="1"/>
  <c r="C20" i="2"/>
  <c r="B30" i="2"/>
  <c r="E30" i="2" s="1"/>
  <c r="B29" i="2"/>
  <c r="E29" i="2" s="1"/>
  <c r="B28" i="2"/>
  <c r="G28" i="2" s="1"/>
  <c r="B27" i="2"/>
  <c r="G27" i="2" s="1"/>
  <c r="B26" i="2"/>
  <c r="F26" i="2" s="1"/>
  <c r="F84" i="2"/>
  <c r="F83" i="2"/>
  <c r="F82" i="2"/>
  <c r="F81" i="2"/>
  <c r="F80" i="2"/>
  <c r="F79" i="2"/>
  <c r="F78" i="2"/>
  <c r="F77" i="2"/>
  <c r="F76" i="2"/>
  <c r="F75" i="2"/>
  <c r="F70" i="2"/>
  <c r="F69" i="2"/>
  <c r="F68" i="2"/>
  <c r="F67" i="2"/>
  <c r="F66" i="2"/>
  <c r="F65" i="2"/>
  <c r="F64" i="2"/>
  <c r="F63" i="2"/>
  <c r="F40" i="2"/>
  <c r="F39" i="2"/>
  <c r="F38" i="2"/>
  <c r="F37" i="2"/>
  <c r="F36" i="2"/>
  <c r="F35" i="2"/>
  <c r="F34" i="2"/>
  <c r="F33" i="2"/>
  <c r="F16" i="2"/>
  <c r="F15" i="2"/>
  <c r="F14" i="2"/>
  <c r="F13" i="2"/>
  <c r="F12" i="2"/>
  <c r="F11" i="2"/>
  <c r="F10" i="2"/>
  <c r="F24" i="2"/>
  <c r="F23" i="2"/>
  <c r="F22" i="2"/>
  <c r="F21" i="2"/>
  <c r="F20" i="2"/>
  <c r="F19" i="2"/>
  <c r="F18" i="2"/>
  <c r="E20" i="2"/>
  <c r="D20" i="2"/>
  <c r="E24" i="2"/>
  <c r="E23" i="2"/>
  <c r="E22" i="2"/>
  <c r="E21" i="2"/>
  <c r="E19" i="2"/>
  <c r="E18" i="2"/>
  <c r="D24" i="2"/>
  <c r="D23" i="2"/>
  <c r="D22" i="2"/>
  <c r="D21" i="2"/>
  <c r="D19" i="2"/>
  <c r="D18" i="2"/>
  <c r="H41" i="2"/>
  <c r="H90" i="2" s="1"/>
  <c r="M41" i="2"/>
  <c r="M90" i="2" s="1"/>
  <c r="I41" i="2"/>
  <c r="J41" i="2"/>
  <c r="J90" i="2"/>
  <c r="K41" i="2"/>
  <c r="H42" i="2" s="1"/>
  <c r="L41" i="2"/>
  <c r="L90" i="2"/>
  <c r="I46" i="2"/>
  <c r="J46" i="2"/>
  <c r="K46" i="2"/>
  <c r="L46" i="2"/>
  <c r="M46" i="2"/>
  <c r="H46" i="2"/>
  <c r="M85" i="2"/>
  <c r="L85" i="2"/>
  <c r="K85" i="2"/>
  <c r="J85" i="2"/>
  <c r="I85" i="2"/>
  <c r="H85" i="2"/>
  <c r="H86" i="2" s="1"/>
  <c r="I69" i="2"/>
  <c r="J69" i="2"/>
  <c r="K69" i="2"/>
  <c r="L69" i="2"/>
  <c r="M69" i="2"/>
  <c r="H69" i="2"/>
  <c r="H70" i="2" s="1"/>
  <c r="C75" i="2"/>
  <c r="D75" i="2"/>
  <c r="G75" i="2"/>
  <c r="C76" i="2"/>
  <c r="D76" i="2"/>
  <c r="C77" i="2"/>
  <c r="D77" i="2"/>
  <c r="C78" i="2"/>
  <c r="D78" i="2"/>
  <c r="B74" i="2"/>
  <c r="D74" i="2" s="1"/>
  <c r="B43" i="2"/>
  <c r="B60" i="2"/>
  <c r="G60" i="2" s="1"/>
  <c r="B59" i="2"/>
  <c r="F59" i="2" s="1"/>
  <c r="G59" i="2"/>
  <c r="B58" i="2"/>
  <c r="F58" i="2"/>
  <c r="G20" i="2"/>
  <c r="G24" i="2"/>
  <c r="C24" i="2"/>
  <c r="G23" i="2"/>
  <c r="C23" i="2"/>
  <c r="G22" i="2"/>
  <c r="C22" i="2"/>
  <c r="G21" i="2"/>
  <c r="G19" i="2"/>
  <c r="C19" i="2"/>
  <c r="G18" i="2"/>
  <c r="C18" i="2"/>
  <c r="B57" i="2"/>
  <c r="G57" i="2" s="1"/>
  <c r="D62" i="2"/>
  <c r="G61" i="2"/>
  <c r="K4" i="2"/>
  <c r="L51" i="2" s="1"/>
  <c r="M54" i="2"/>
  <c r="L54" i="2"/>
  <c r="K54" i="2"/>
  <c r="J54" i="2"/>
  <c r="I54" i="2"/>
  <c r="H54" i="2"/>
  <c r="G52" i="2"/>
  <c r="B52" i="2"/>
  <c r="G51" i="2"/>
  <c r="B51" i="2"/>
  <c r="L50" i="2"/>
  <c r="G50" i="2"/>
  <c r="B50" i="2"/>
  <c r="I90" i="2"/>
  <c r="G62" i="2"/>
  <c r="C62" i="2"/>
  <c r="F62" i="2"/>
  <c r="D61" i="2"/>
  <c r="F61" i="2"/>
  <c r="C61" i="2"/>
  <c r="C30" i="2"/>
  <c r="D26" i="2"/>
  <c r="E26" i="2"/>
  <c r="C58" i="2"/>
  <c r="F30" i="2"/>
  <c r="C29" i="2"/>
  <c r="D59" i="2"/>
  <c r="D29" i="2"/>
  <c r="D27" i="2"/>
  <c r="C74" i="2"/>
  <c r="G58" i="2"/>
  <c r="E27" i="2"/>
  <c r="F27" i="2"/>
  <c r="G29" i="2"/>
  <c r="F29" i="2"/>
  <c r="D58" i="2"/>
  <c r="E28" i="2"/>
  <c r="D28" i="2" l="1"/>
  <c r="C28" i="2"/>
  <c r="D30" i="2"/>
  <c r="G30" i="2"/>
  <c r="C26" i="2"/>
  <c r="G74" i="2"/>
  <c r="F74" i="2"/>
  <c r="G26" i="2"/>
  <c r="G90" i="2" s="1"/>
  <c r="C59" i="2"/>
  <c r="D60" i="2"/>
  <c r="C27" i="2"/>
  <c r="D57" i="2"/>
  <c r="C60" i="2"/>
  <c r="K90" i="2"/>
  <c r="H91" i="2" s="1"/>
  <c r="F60" i="2"/>
  <c r="C57" i="2"/>
  <c r="F57" i="2"/>
  <c r="F28" i="2"/>
  <c r="G46" i="2" l="1"/>
</calcChain>
</file>

<file path=xl/sharedStrings.xml><?xml version="1.0" encoding="utf-8"?>
<sst xmlns="http://schemas.openxmlformats.org/spreadsheetml/2006/main" count="366" uniqueCount="202">
  <si>
    <t>Anrede</t>
  </si>
  <si>
    <t>Vorname</t>
  </si>
  <si>
    <t>Nachname</t>
  </si>
  <si>
    <t>Matrikel Nummer</t>
  </si>
  <si>
    <t>Telefon</t>
  </si>
  <si>
    <t>E-Mail</t>
  </si>
  <si>
    <t>Vertiefungsrichtung</t>
  </si>
  <si>
    <t>Pflichtbereich</t>
  </si>
  <si>
    <t>Technische Fluidsysteme</t>
  </si>
  <si>
    <t>Vorlesung</t>
  </si>
  <si>
    <t>Credits</t>
  </si>
  <si>
    <t>Check:</t>
  </si>
  <si>
    <t>Typ</t>
  </si>
  <si>
    <t>Wahlfächer im Bereich Studium Generale</t>
  </si>
  <si>
    <t>Pflicht- und Wahlfächer mit mind. 12 Kreditpunkten aus dem Bereich „Studium Generale“</t>
  </si>
  <si>
    <t>Master Thesis</t>
  </si>
  <si>
    <t>Im Umfang von 30 CP an einem Institut/Fachgebiet des Fachbereichs Maschinenbau oder Elektrotechnik und Informationstechnik</t>
  </si>
  <si>
    <t>Anbietender Fachbereich</t>
  </si>
  <si>
    <t>Systemdynamik und Regelungstechnik II</t>
  </si>
  <si>
    <t>Modellbildung und Simulation</t>
  </si>
  <si>
    <t>Herr/Frau (Nichtzutreffendes streichen)</t>
  </si>
  <si>
    <t>Mentor</t>
  </si>
  <si>
    <t>Vorname eintragen</t>
  </si>
  <si>
    <t>Nachname eintragen</t>
  </si>
  <si>
    <t>(Unterschrift des Mentors)</t>
  </si>
  <si>
    <t>Matrikel Nummer eintragen</t>
  </si>
  <si>
    <t>Telefonnummer eintragen</t>
  </si>
  <si>
    <t>E-Mail eintragen</t>
  </si>
  <si>
    <t>Titel der Arbeit eintragen</t>
  </si>
  <si>
    <t>Lehrveranstaltungen wie Vorlesung, Tutorium, Praktikum, ADP, Projektseminat o.ä.</t>
  </si>
  <si>
    <t>Sonder kombi</t>
  </si>
  <si>
    <t>Auflagen</t>
  </si>
  <si>
    <t>Anleitung für Studierenden</t>
  </si>
  <si>
    <t>Anleitung für Mentor</t>
  </si>
  <si>
    <r>
      <t>Studienbereich Mechatronik</t>
    </r>
    <r>
      <rPr>
        <sz val="20"/>
        <color indexed="9"/>
        <rFont val="Arial"/>
        <family val="2"/>
      </rPr>
      <t xml:space="preserve"> - Studienplanung MSc Mechatronik 2/2</t>
    </r>
  </si>
  <si>
    <t>Genehmigt</t>
  </si>
  <si>
    <t>Eventuell vorhandene Auflagen aus dem Zulassungsbescheid müssen hier eingetragen werden.</t>
  </si>
  <si>
    <t>Lehrveranstaltungen wie Vorlesung, Tutorium, Praktikum, ADP, Projektseminar o.ä.</t>
  </si>
  <si>
    <t xml:space="preserve">Füllen Sie zunächst die Angaben über der Tabelle wie Anrede, Namen, Matrikelnummer, Kontaktdaten und Name des Mentors ein.
Wählen Sie danach die einzelnen Lehrveranstaltungen aus und tragen Sie diese in die Tabelle ein. Setzen Sie ein "X" in der Zeile Sonderkombination (Sonder-Kombi), wenn diese Lehrveranstaltung vom empfohlenen Studienplan abweicht. Für jede Lehrveranstaltung tragen Sie die Anzahl der Kreditpunkte in die Spalte CP ein. 
Verteilen Sie nun die Vorlesungen auf die Semester. Tragen Sie in dem Semester, in dem Sie die Vorlesung hören wollen, die Kreditpunkte erneut ein.
Bringen Sie den Studienplan zum Treffen bei Ihrem Mentor mit und geben Sie den Studienplan danach beim Prüfungssekretariat ab.
</t>
  </si>
  <si>
    <t>Überprüfen Sie die Eintragungen auf eine gute fachliche Abfolge und Sudierbarkeit.
Überprüfen Sie danach den Studienplan auf formale Richtigkeit (siehe Punkte Check).
Überprüfen Sie eventuelle Sonderkombinationen und zeichen Sie diese mit Ihrem Kürzel ab.
Unterschreiben Sie den Studienplan und geben Sie diesen dem Studierenden wieder mit.</t>
  </si>
  <si>
    <t>Angewandte Produktentwicklung</t>
  </si>
  <si>
    <t>Pflicht- und Wahlfächer mit mind. 33 Kreditpunkte aus dem Bereich „Elektrotechnik und Informationstechnik und Maschinenbau“ („ETiT &amp; MB“)
… davon genau 4 Kreditpunkte mit genau einem Praktikum/Tutorium, überschüssige Kreditpunkte werden im Bereich Informatik, Ingenieur- und Naturwissenschaften anerkannt
… davon genau 12 Kreditpunkte mit Advanced Design Projekten/Projektseminaren aus mindestens zwei der drei Fachbereiche Maschinenbau, Elektrotechnik und Informationstechnik oder Informatik.  Überschüssige Kreditpunkte werden im Bereich Informatik, Ingenieur- und Naturwissenschaften anerkannt
…davon maximal 12 Kreditpunkte (ohne Advanced Design Projekte/Projektseminare und Praktikum/Tutorium) aus Lehrveranstaltungen von einem Fachbereich Elektrotechnik und Informationstechnik oder Maschinenbau</t>
  </si>
  <si>
    <t>Praktikum</t>
  </si>
  <si>
    <t>Adaptronics</t>
  </si>
  <si>
    <t>Sprecher</t>
  </si>
  <si>
    <t>Aerospace Mechatronics</t>
  </si>
  <si>
    <t>Automotive Mechatronics</t>
  </si>
  <si>
    <t>Embedded Systems</t>
  </si>
  <si>
    <t>Fluid Systems</t>
  </si>
  <si>
    <t>Mechatronic Drives</t>
  </si>
  <si>
    <t>Micromechatronic Systems</t>
  </si>
  <si>
    <t>Simulation and Control of Mechatronic Systems</t>
  </si>
  <si>
    <t>Prof. Hanselka</t>
  </si>
  <si>
    <t>Prof. Klingauf</t>
  </si>
  <si>
    <t>Prof. Rinderknecht</t>
  </si>
  <si>
    <t>Prof. Schürr</t>
  </si>
  <si>
    <t>Prof. Pelz</t>
  </si>
  <si>
    <t>Prof. Binder</t>
  </si>
  <si>
    <t>Prof. Werthschützky</t>
  </si>
  <si>
    <t>Prof. Konigorski</t>
  </si>
  <si>
    <t>Bitte Vertiefungsrichtung auswählen</t>
  </si>
  <si>
    <t xml:space="preserve"> </t>
  </si>
  <si>
    <t>Kernfach Vertiefung 1</t>
  </si>
  <si>
    <t>Kernfach Vertiefung 2</t>
  </si>
  <si>
    <t>Kernfach Vertiefung 3</t>
  </si>
  <si>
    <t>Kernfach Vertiefung 4</t>
  </si>
  <si>
    <t>Kernfach Vertiefung 5</t>
  </si>
  <si>
    <t>Kernfach Vertiefung 6</t>
  </si>
  <si>
    <t>Kernfach Vertiefung 7</t>
  </si>
  <si>
    <t>Systemdynamik und Regelungstechnik III</t>
  </si>
  <si>
    <t>Digitale Regelungssysteme II</t>
  </si>
  <si>
    <t>Praktikum Regelungstechnik II</t>
  </si>
  <si>
    <t>Projektseminar Regelungstechnik</t>
  </si>
  <si>
    <t>Kernfach Inf Ing Nat 1</t>
  </si>
  <si>
    <t>Identifikation dynamischer Systeme</t>
  </si>
  <si>
    <t>Fach</t>
  </si>
  <si>
    <t>Tucan Nummer</t>
  </si>
  <si>
    <t>Kreditpunkte</t>
  </si>
  <si>
    <t>Turnus</t>
  </si>
  <si>
    <t>Projektseminar Robotik und Computational Intelligence</t>
  </si>
  <si>
    <t>Kernfach Inf Ing Nat 2</t>
  </si>
  <si>
    <t>Kernfach Inf Ing Nat 3</t>
  </si>
  <si>
    <t>Kernfach Inf Ing Nat 4</t>
  </si>
  <si>
    <t>WS</t>
  </si>
  <si>
    <t>Projektseminar/ADP</t>
  </si>
  <si>
    <t>Typ (Turnus)</t>
  </si>
  <si>
    <t>Fachbereich</t>
  </si>
  <si>
    <t>Tucan Nr.</t>
  </si>
  <si>
    <t>Elektromechanische Systeme I</t>
  </si>
  <si>
    <t>Digitale Regelungssysteme I</t>
  </si>
  <si>
    <t>Grundlagen der Adaptronik</t>
  </si>
  <si>
    <t>Bemerkung</t>
  </si>
  <si>
    <t>Es sollte ein ADP im Bereich der Adaptronik belegt werden.</t>
  </si>
  <si>
    <t>Aktorwerkstoffe und -prinzipien</t>
  </si>
  <si>
    <t>Systemzuverlässigkeit im Maschinenbau</t>
  </si>
  <si>
    <t>Moderne Materialien</t>
  </si>
  <si>
    <t>Maschinenakustik - Grundlagen I</t>
  </si>
  <si>
    <t>Maschinenakustik - Grundlagen II</t>
  </si>
  <si>
    <t>Grundlagen der Flugantriebe</t>
  </si>
  <si>
    <t>Flugmechanik I  - Flugleistungen</t>
  </si>
  <si>
    <t>Mechatronische Systemtechnik II</t>
  </si>
  <si>
    <t>Mechatronik und Assistenzsysteme im Automobil</t>
  </si>
  <si>
    <t>Projektseminar Mechatronik</t>
  </si>
  <si>
    <t>Tutorium Fahrzeugtechnik</t>
  </si>
  <si>
    <t>Praxisorientierte Projektierung elektrischer Antriebe</t>
  </si>
  <si>
    <t>Mechatronische Systemtechnik I</t>
  </si>
  <si>
    <t>Software-Praktikum</t>
  </si>
  <si>
    <t>Eingebettete Systeme</t>
  </si>
  <si>
    <t>Rekonfigurierbare Prozessoren</t>
  </si>
  <si>
    <t>Software-Engineering - Design and Construction</t>
  </si>
  <si>
    <t>Modellierung heterogener Systeme</t>
  </si>
  <si>
    <t>Motorenentwicklung in der Antriebstechnik</t>
  </si>
  <si>
    <t>Control of Drives</t>
  </si>
  <si>
    <t>Grundlagen der Turbomaschinen und Fluidsysteme</t>
  </si>
  <si>
    <t>Fluidenergiemaschinen</t>
  </si>
  <si>
    <t>Mikroaktoren und Kleinantriebe</t>
  </si>
  <si>
    <t>ADP-MFT</t>
  </si>
  <si>
    <t>Software-Engineering - Einführung</t>
  </si>
  <si>
    <t>Advanced Design Project</t>
  </si>
  <si>
    <t>Tutorium</t>
  </si>
  <si>
    <t>Tutorium Flugmechanik</t>
  </si>
  <si>
    <t>Bemerkungen:</t>
  </si>
  <si>
    <t>WS 11/12</t>
  </si>
  <si>
    <t>SS 12</t>
  </si>
  <si>
    <t>WS 12/13</t>
  </si>
  <si>
    <t>SS 13</t>
  </si>
  <si>
    <t>WS 13/14</t>
  </si>
  <si>
    <t>SS 14</t>
  </si>
  <si>
    <t>WS 14/15</t>
  </si>
  <si>
    <t>SS 15</t>
  </si>
  <si>
    <t>WS 15/16</t>
  </si>
  <si>
    <t>SS 16</t>
  </si>
  <si>
    <t>Bitte Semester auswählen</t>
  </si>
  <si>
    <t>20-00-0341</t>
  </si>
  <si>
    <t>Summen:</t>
  </si>
  <si>
    <t>Kernfächer im Bereich Studium Generale</t>
  </si>
  <si>
    <t>Kernfach Studium Generale</t>
  </si>
  <si>
    <t>Grundlagen der Betriebswirtschaftslehre</t>
  </si>
  <si>
    <t>Bereits belegt</t>
  </si>
  <si>
    <t>18-ad-2010</t>
  </si>
  <si>
    <t>18-ko-2030</t>
  </si>
  <si>
    <t>18-ad-2060</t>
  </si>
  <si>
    <t>18-ko-2381</t>
  </si>
  <si>
    <t>18-ad-2070</t>
  </si>
  <si>
    <t>18-ko-2040</t>
  </si>
  <si>
    <t>18-ko-2010</t>
  </si>
  <si>
    <t>18-sl-2040</t>
  </si>
  <si>
    <t>18-wy-1020</t>
  </si>
  <si>
    <t>18-ad-1010</t>
  </si>
  <si>
    <t>18-ko-2020</t>
  </si>
  <si>
    <t>16-26-5030</t>
  </si>
  <si>
    <t>16-26-5140</t>
  </si>
  <si>
    <t>16-26-5010</t>
  </si>
  <si>
    <t>16-23-5030</t>
  </si>
  <si>
    <t>16-23-5080</t>
  </si>
  <si>
    <t>16-24-5030</t>
  </si>
  <si>
    <t>16-27-5040</t>
  </si>
  <si>
    <t>18-ko-2080</t>
  </si>
  <si>
    <t>16-27-5080</t>
  </si>
  <si>
    <t>18-bi-2120</t>
  </si>
  <si>
    <t>16-24-5020</t>
  </si>
  <si>
    <t>18-su-1010</t>
  </si>
  <si>
    <t>18-su-1020</t>
  </si>
  <si>
    <t>20-00-0024</t>
  </si>
  <si>
    <t>20-00-0028</t>
  </si>
  <si>
    <t>20-00-0025</t>
  </si>
  <si>
    <t>18-bi-2030</t>
  </si>
  <si>
    <t>18-mu-2020</t>
  </si>
  <si>
    <t>18-sl-2020</t>
  </si>
  <si>
    <t>01-10-0001</t>
  </si>
  <si>
    <t>16-05-5080</t>
  </si>
  <si>
    <t>16-10-5180</t>
  </si>
  <si>
    <t>16-04-5010</t>
  </si>
  <si>
    <t>16-10-5100</t>
  </si>
  <si>
    <t>16-10-5120</t>
  </si>
  <si>
    <t>Summen im Bereich Studium Generale</t>
  </si>
  <si>
    <t>Summen im Bereich ETiT &amp; MB</t>
  </si>
  <si>
    <t xml:space="preserve">18-sl-1000 / 18-sl-1021 </t>
  </si>
  <si>
    <t>Summen im Bereich 
Inf Ing Nat</t>
  </si>
  <si>
    <t>Kernfächer im Vertiefungs-bereich ETiT &amp; MB</t>
  </si>
  <si>
    <t>Wahlfächer im Vertiefungs-bereich ETiT &amp; MB</t>
  </si>
  <si>
    <t>Kernfächer im Wahlbereich 
Inf Ing Nat</t>
  </si>
  <si>
    <t>Wahlfächer im Wahlbereich 
Inf Ing Nat</t>
  </si>
  <si>
    <t>SoSe</t>
  </si>
  <si>
    <t xml:space="preserve">Typ </t>
  </si>
  <si>
    <r>
      <t>Studienbereich Mechatronik</t>
    </r>
    <r>
      <rPr>
        <sz val="20"/>
        <color indexed="9"/>
        <rFont val="Arial"/>
        <family val="2"/>
      </rPr>
      <t xml:space="preserve"> - Studienplanung MSc Mechatronik </t>
    </r>
  </si>
  <si>
    <t>WS/SoSe</t>
  </si>
  <si>
    <t>SoSe/WS</t>
  </si>
  <si>
    <t>Bereich 
Inf Ing Nat</t>
  </si>
  <si>
    <t>Bereich 
Studium Generale</t>
  </si>
  <si>
    <t>Bitte auswählen EMS I oder MST I</t>
  </si>
  <si>
    <t>Bereich 
ETiT &amp; MB</t>
  </si>
  <si>
    <t>Mikrosystemtechnik I</t>
  </si>
  <si>
    <t>Alle Vorlesungen müssen gehört werden. Lediglich bei Elektromechanische Systeme I oder Mikrosystemtechnik I kann eine der beiden Vorlesungen ausgewählt werden. Die ausgewählte Vorlesung muss im Feld markiert werden.</t>
  </si>
  <si>
    <t>Bei der Auswahl zwischen EMS I und MST I ist jeweils das nicht im Pflichtbereich gewählte Fach zu belegen. Für eine Auswahl geeigneter ADPs wird auf den Musterstudienplan verwiesen.</t>
  </si>
  <si>
    <t xml:space="preserve">Bei den Projektseminaren ist eines der beiden auszuwählen. </t>
  </si>
  <si>
    <t>Pflicht- und Wahlfächer mit mind. 14 Kreditpunkte aus dem Bereich „Informatik, Ingenieur- und Naturwissenschaften“ („InfINat“)</t>
  </si>
  <si>
    <t>Bearbeitungsstand: 11.12.2012</t>
  </si>
  <si>
    <t>Sonder- kombi</t>
  </si>
  <si>
    <t>bereits belegt</t>
  </si>
  <si>
    <t>Praktikum Echtzeitanwendung und Kommunikation mit Mikrocontrollern</t>
  </si>
  <si>
    <t>18-mu-2040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</si>
</sst>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indexed="8"/>
      <name val="Arial"/>
      <family val="2"/>
    </font>
    <font>
      <b/>
      <sz val="11"/>
      <color indexed="8"/>
      <name val="Arial"/>
      <family val="2"/>
    </font>
    <font>
      <sz val="20"/>
      <color indexed="9"/>
      <name val="Arial"/>
      <family val="2"/>
    </font>
    <font>
      <b/>
      <sz val="11"/>
      <color indexed="8"/>
      <name val="Calibri"/>
      <family val="2"/>
    </font>
    <font>
      <sz val="11"/>
      <color indexed="8"/>
      <name val="Arial"/>
      <family val="2"/>
    </font>
    <font>
      <i/>
      <sz val="11"/>
      <color indexed="8"/>
      <name val="Arial"/>
      <family val="2"/>
    </font>
    <font>
      <b/>
      <sz val="11"/>
      <color indexed="8"/>
      <name val="Arial"/>
      <family val="2"/>
    </font>
    <font>
      <b/>
      <sz val="11"/>
      <color indexed="10"/>
      <name val="Arial"/>
      <family val="2"/>
    </font>
    <font>
      <sz val="8"/>
      <color indexed="8"/>
      <name val="Arial"/>
      <family val="2"/>
    </font>
    <font>
      <b/>
      <sz val="20"/>
      <color indexed="9"/>
      <name val="Arial"/>
      <family val="2"/>
    </font>
    <font>
      <sz val="11"/>
      <color indexed="8"/>
      <name val="Calibri"/>
      <family val="2"/>
    </font>
    <font>
      <sz val="11"/>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indexed="51"/>
        <bgColor indexed="64"/>
      </patternFill>
    </fill>
    <fill>
      <patternFill patternType="solid">
        <fgColor indexed="45"/>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s>
  <cellStyleXfs count="1">
    <xf numFmtId="0" fontId="0" fillId="0" borderId="0"/>
  </cellStyleXfs>
  <cellXfs count="187">
    <xf numFmtId="0" fontId="0" fillId="0" borderId="0" xfId="0"/>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5" fillId="2" borderId="0" xfId="0" applyFont="1" applyFill="1" applyAlignment="1">
      <alignment horizontal="left" vertical="top" wrapText="1"/>
    </xf>
    <xf numFmtId="0" fontId="13" fillId="0" borderId="0" xfId="0" applyFont="1"/>
    <xf numFmtId="0" fontId="2" fillId="0" borderId="2" xfId="0" applyFont="1" applyBorder="1" applyAlignment="1">
      <alignment horizontal="center" vertical="top" wrapText="1"/>
    </xf>
    <xf numFmtId="49" fontId="13" fillId="0" borderId="0" xfId="0" applyNumberFormat="1" applyFont="1"/>
    <xf numFmtId="49" fontId="0" fillId="0" borderId="0" xfId="0" applyNumberFormat="1"/>
    <xf numFmtId="0" fontId="0" fillId="0" borderId="0" xfId="0" applyNumberFormat="1"/>
    <xf numFmtId="1" fontId="0" fillId="0" borderId="0" xfId="0" applyNumberFormat="1"/>
    <xf numFmtId="0" fontId="0" fillId="2" borderId="0" xfId="0" applyFill="1" applyAlignment="1">
      <alignment horizontal="left" vertical="top" wrapText="1"/>
    </xf>
    <xf numFmtId="0" fontId="5" fillId="0" borderId="0" xfId="0" applyFont="1" applyAlignment="1">
      <alignment vertical="top" wrapText="1"/>
    </xf>
    <xf numFmtId="14" fontId="0" fillId="0" borderId="0" xfId="0" applyNumberFormat="1"/>
    <xf numFmtId="0" fontId="8" fillId="3" borderId="4" xfId="0" applyFont="1" applyFill="1" applyBorder="1" applyAlignment="1">
      <alignment vertical="top" wrapText="1"/>
    </xf>
    <xf numFmtId="0" fontId="0" fillId="0" borderId="0" xfId="0" applyAlignment="1">
      <alignment wrapText="1"/>
    </xf>
    <xf numFmtId="0" fontId="7" fillId="0" borderId="0" xfId="0" applyFont="1" applyAlignment="1">
      <alignment wrapText="1"/>
    </xf>
    <xf numFmtId="0" fontId="6" fillId="0" borderId="0" xfId="0" applyFont="1" applyAlignment="1">
      <alignment wrapText="1"/>
    </xf>
    <xf numFmtId="0" fontId="13" fillId="0" borderId="0" xfId="0" applyFont="1" applyAlignment="1">
      <alignment wrapText="1"/>
    </xf>
    <xf numFmtId="0" fontId="7" fillId="0" borderId="0" xfId="0" applyFont="1" applyAlignment="1">
      <alignment vertical="top" wrapText="1"/>
    </xf>
    <xf numFmtId="0" fontId="6" fillId="0" borderId="0" xfId="0" applyFont="1" applyAlignment="1">
      <alignment vertical="top" wrapText="1"/>
    </xf>
    <xf numFmtId="0" fontId="5" fillId="0" borderId="0" xfId="0" applyFont="1" applyAlignment="1">
      <alignment wrapText="1"/>
    </xf>
    <xf numFmtId="0" fontId="0" fillId="2" borderId="0" xfId="0" applyFill="1" applyAlignment="1">
      <alignment wrapText="1"/>
    </xf>
    <xf numFmtId="0" fontId="7" fillId="0" borderId="5" xfId="0" applyFont="1" applyBorder="1" applyAlignment="1">
      <alignment horizontal="center" vertical="top" wrapText="1"/>
    </xf>
    <xf numFmtId="0" fontId="2" fillId="0" borderId="1" xfId="0" applyFont="1" applyBorder="1" applyAlignment="1">
      <alignment horizontal="center" vertical="top" wrapText="1"/>
    </xf>
    <xf numFmtId="0" fontId="4" fillId="0" borderId="0" xfId="0" applyFont="1" applyAlignment="1">
      <alignment horizontal="center" vertical="top" wrapText="1"/>
    </xf>
    <xf numFmtId="0" fontId="4" fillId="2" borderId="0" xfId="0" applyFont="1" applyFill="1" applyAlignment="1">
      <alignment horizontal="center" vertical="top" wrapText="1"/>
    </xf>
    <xf numFmtId="0" fontId="1" fillId="0" borderId="6" xfId="0" applyFont="1" applyBorder="1" applyAlignment="1">
      <alignment vertical="top" wrapText="1"/>
    </xf>
    <xf numFmtId="0" fontId="11" fillId="0" borderId="0" xfId="0" applyFont="1" applyAlignment="1">
      <alignment horizontal="center" vertical="top" wrapText="1"/>
    </xf>
    <xf numFmtId="0" fontId="1" fillId="0" borderId="7" xfId="0" applyFont="1" applyBorder="1" applyAlignment="1">
      <alignment vertical="top" wrapText="1"/>
    </xf>
    <xf numFmtId="0" fontId="6" fillId="0" borderId="8" xfId="0" applyNumberFormat="1" applyFont="1" applyBorder="1" applyAlignment="1">
      <alignment vertical="top" wrapText="1"/>
    </xf>
    <xf numFmtId="49" fontId="6" fillId="0" borderId="9" xfId="0" applyNumberFormat="1" applyFont="1" applyBorder="1" applyAlignment="1">
      <alignment vertical="top" wrapText="1"/>
    </xf>
    <xf numFmtId="49" fontId="6" fillId="0" borderId="10" xfId="0" applyNumberFormat="1" applyFont="1" applyBorder="1" applyAlignment="1">
      <alignment vertical="top" wrapText="1"/>
    </xf>
    <xf numFmtId="0" fontId="6" fillId="0" borderId="10" xfId="0" applyFont="1" applyBorder="1" applyAlignment="1">
      <alignment vertical="top" wrapText="1"/>
    </xf>
    <xf numFmtId="1" fontId="6" fillId="0" borderId="10" xfId="0" applyNumberFormat="1" applyFont="1" applyBorder="1" applyAlignment="1">
      <alignment horizontal="right" vertical="top" wrapText="1"/>
    </xf>
    <xf numFmtId="0" fontId="6" fillId="0" borderId="9" xfId="0" applyNumberFormat="1" applyFont="1" applyBorder="1" applyAlignment="1">
      <alignment vertical="top" wrapText="1"/>
    </xf>
    <xf numFmtId="49" fontId="6" fillId="0" borderId="11" xfId="0" applyNumberFormat="1" applyFont="1" applyBorder="1" applyAlignment="1">
      <alignment horizontal="right" vertical="top" wrapText="1"/>
    </xf>
    <xf numFmtId="0" fontId="0" fillId="0" borderId="0" xfId="0" applyAlignment="1">
      <alignment vertical="top" wrapText="1"/>
    </xf>
    <xf numFmtId="14" fontId="0" fillId="0" borderId="0" xfId="0" applyNumberFormat="1" applyAlignment="1">
      <alignment wrapText="1"/>
    </xf>
    <xf numFmtId="0" fontId="5" fillId="0" borderId="6" xfId="0" applyFont="1" applyBorder="1" applyAlignment="1">
      <alignment vertical="center" wrapText="1"/>
    </xf>
    <xf numFmtId="0" fontId="1" fillId="0" borderId="7" xfId="0" applyFont="1" applyBorder="1" applyAlignment="1">
      <alignment vertical="center" wrapText="1"/>
    </xf>
    <xf numFmtId="0" fontId="5" fillId="0" borderId="7" xfId="0" applyFont="1" applyBorder="1" applyAlignment="1">
      <alignment vertical="center" wrapText="1"/>
    </xf>
    <xf numFmtId="0" fontId="1" fillId="0" borderId="6" xfId="0" applyNumberFormat="1" applyFont="1" applyBorder="1" applyAlignment="1">
      <alignment vertical="center" wrapText="1"/>
    </xf>
    <xf numFmtId="49" fontId="1" fillId="0" borderId="7" xfId="0" applyNumberFormat="1" applyFont="1" applyBorder="1" applyAlignment="1">
      <alignment vertical="center" wrapText="1"/>
    </xf>
    <xf numFmtId="49" fontId="1" fillId="0" borderId="12" xfId="0" applyNumberFormat="1" applyFont="1" applyBorder="1" applyAlignment="1">
      <alignment vertical="center" wrapText="1"/>
    </xf>
    <xf numFmtId="49" fontId="5" fillId="0" borderId="7" xfId="0" applyNumberFormat="1" applyFont="1" applyBorder="1"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6" fillId="0" borderId="8" xfId="0" applyNumberFormat="1" applyFont="1" applyBorder="1" applyAlignment="1">
      <alignment vertical="center" wrapText="1"/>
    </xf>
    <xf numFmtId="49" fontId="6" fillId="0" borderId="9" xfId="0" applyNumberFormat="1" applyFont="1" applyBorder="1" applyAlignment="1">
      <alignment vertical="center" wrapText="1"/>
    </xf>
    <xf numFmtId="49" fontId="6" fillId="0" borderId="10" xfId="0" applyNumberFormat="1" applyFont="1" applyBorder="1" applyAlignment="1">
      <alignment vertical="center" wrapText="1"/>
    </xf>
    <xf numFmtId="0" fontId="6" fillId="0" borderId="10" xfId="0" applyFont="1" applyBorder="1" applyAlignment="1">
      <alignment vertical="center" wrapText="1"/>
    </xf>
    <xf numFmtId="1" fontId="6" fillId="0" borderId="10" xfId="0" applyNumberFormat="1" applyFont="1" applyBorder="1" applyAlignment="1">
      <alignment horizontal="right" vertical="center" wrapText="1"/>
    </xf>
    <xf numFmtId="0" fontId="0" fillId="0" borderId="4" xfId="0" applyBorder="1" applyAlignment="1">
      <alignment vertical="center" wrapText="1"/>
    </xf>
    <xf numFmtId="0" fontId="5" fillId="0" borderId="13" xfId="0" applyFont="1" applyBorder="1" applyAlignment="1">
      <alignment vertical="center" wrapText="1"/>
    </xf>
    <xf numFmtId="0" fontId="1" fillId="0" borderId="5" xfId="0" applyFont="1" applyBorder="1" applyAlignment="1">
      <alignment vertical="center" wrapText="1"/>
    </xf>
    <xf numFmtId="0" fontId="6" fillId="0" borderId="14" xfId="0" applyFont="1" applyBorder="1" applyAlignment="1">
      <alignment horizontal="center" vertical="center" wrapText="1"/>
    </xf>
    <xf numFmtId="0" fontId="5" fillId="0" borderId="6" xfId="0" applyFont="1" applyBorder="1" applyAlignment="1">
      <alignment horizontal="center" vertical="top" wrapText="1"/>
    </xf>
    <xf numFmtId="0" fontId="5" fillId="0" borderId="14" xfId="0" applyFont="1" applyBorder="1" applyAlignment="1">
      <alignment horizontal="center" vertical="top" wrapText="1"/>
    </xf>
    <xf numFmtId="1" fontId="6" fillId="0" borderId="14" xfId="0" applyNumberFormat="1" applyFont="1" applyBorder="1" applyAlignment="1">
      <alignment horizontal="center" vertical="top" wrapText="1"/>
    </xf>
    <xf numFmtId="49" fontId="6" fillId="0" borderId="15" xfId="0" applyNumberFormat="1" applyFont="1" applyBorder="1" applyAlignment="1">
      <alignment horizontal="center" vertical="top" wrapText="1"/>
    </xf>
    <xf numFmtId="0" fontId="1" fillId="0" borderId="7" xfId="0" applyFont="1" applyBorder="1" applyAlignment="1">
      <alignment horizontal="center" vertical="top" wrapText="1"/>
    </xf>
    <xf numFmtId="0" fontId="5" fillId="0" borderId="16" xfId="0" applyFont="1" applyBorder="1" applyAlignment="1">
      <alignment horizontal="center" vertical="top" wrapText="1"/>
    </xf>
    <xf numFmtId="1" fontId="6" fillId="0" borderId="16" xfId="0" applyNumberFormat="1" applyFont="1" applyBorder="1" applyAlignment="1">
      <alignment horizontal="center" vertical="top" wrapText="1"/>
    </xf>
    <xf numFmtId="49" fontId="6" fillId="0" borderId="17" xfId="0" applyNumberFormat="1" applyFont="1" applyBorder="1" applyAlignment="1">
      <alignment horizontal="center" vertical="top" wrapText="1"/>
    </xf>
    <xf numFmtId="0" fontId="5" fillId="0" borderId="7" xfId="0" applyFont="1" applyBorder="1" applyAlignment="1">
      <alignment horizontal="center" vertical="top" wrapText="1"/>
    </xf>
    <xf numFmtId="0" fontId="5" fillId="0" borderId="7" xfId="0" applyFont="1" applyBorder="1" applyAlignment="1">
      <alignment horizontal="center" vertical="center" wrapText="1"/>
    </xf>
    <xf numFmtId="0" fontId="5" fillId="0" borderId="16" xfId="0" applyFont="1" applyBorder="1" applyAlignment="1">
      <alignment horizontal="center" vertical="center" wrapText="1"/>
    </xf>
    <xf numFmtId="1" fontId="6" fillId="0" borderId="16"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1" fillId="0" borderId="14"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16" xfId="0" applyFont="1" applyBorder="1" applyAlignment="1">
      <alignment horizontal="center" vertical="center" wrapText="1"/>
    </xf>
    <xf numFmtId="1" fontId="1" fillId="0" borderId="16"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8" xfId="0" applyFont="1" applyBorder="1" applyAlignment="1">
      <alignment horizontal="center" vertical="center" wrapText="1"/>
    </xf>
    <xf numFmtId="1"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6" fillId="0" borderId="20" xfId="0" applyNumberFormat="1" applyFont="1" applyBorder="1" applyAlignment="1">
      <alignment horizontal="center" vertical="top" wrapText="1"/>
    </xf>
    <xf numFmtId="0" fontId="6" fillId="0" borderId="20" xfId="0" applyFont="1" applyBorder="1" applyAlignment="1">
      <alignment horizontal="center" vertical="top" wrapText="1"/>
    </xf>
    <xf numFmtId="0" fontId="0" fillId="0" borderId="21" xfId="0" applyBorder="1" applyAlignment="1">
      <alignment horizontal="center" wrapText="1"/>
    </xf>
    <xf numFmtId="49" fontId="6"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0" fontId="0" fillId="0" borderId="4" xfId="0" applyBorder="1" applyAlignment="1">
      <alignment horizontal="center" wrapText="1"/>
    </xf>
    <xf numFmtId="49" fontId="6" fillId="0" borderId="20" xfId="0" applyNumberFormat="1" applyFont="1" applyBorder="1" applyAlignment="1">
      <alignment horizontal="center" vertical="center" wrapText="1"/>
    </xf>
    <xf numFmtId="0" fontId="6" fillId="0" borderId="20" xfId="0" applyFont="1" applyBorder="1" applyAlignment="1">
      <alignment horizontal="center" vertical="center" wrapText="1"/>
    </xf>
    <xf numFmtId="1" fontId="6" fillId="0" borderId="20" xfId="0" applyNumberFormat="1" applyFont="1" applyBorder="1" applyAlignment="1">
      <alignment horizontal="center" vertical="center" wrapText="1"/>
    </xf>
    <xf numFmtId="0" fontId="0" fillId="0" borderId="21" xfId="0"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 fontId="6" fillId="0" borderId="10" xfId="0" applyNumberFormat="1" applyFont="1" applyBorder="1" applyAlignment="1">
      <alignment horizontal="center" vertical="center" wrapText="1"/>
    </xf>
    <xf numFmtId="0" fontId="0" fillId="0" borderId="4" xfId="0" applyBorder="1" applyAlignment="1">
      <alignment horizontal="center" vertical="center" wrapText="1"/>
    </xf>
    <xf numFmtId="1" fontId="5" fillId="0" borderId="5" xfId="0" applyNumberFormat="1" applyFont="1" applyBorder="1" applyAlignment="1">
      <alignment horizontal="center" vertical="center" wrapText="1"/>
    </xf>
    <xf numFmtId="0" fontId="0" fillId="0" borderId="0" xfId="0" applyAlignment="1">
      <alignment vertical="center" wrapText="1"/>
    </xf>
    <xf numFmtId="0" fontId="0" fillId="2" borderId="0" xfId="0" applyFill="1" applyAlignment="1">
      <alignment vertical="center" wrapText="1"/>
    </xf>
    <xf numFmtId="0" fontId="2" fillId="4" borderId="22" xfId="0" applyFont="1" applyFill="1" applyBorder="1" applyAlignment="1">
      <alignment horizontal="left" vertical="top" wrapText="1"/>
    </xf>
    <xf numFmtId="0" fontId="2" fillId="4" borderId="23" xfId="0" applyFont="1" applyFill="1" applyBorder="1" applyAlignment="1">
      <alignment horizontal="left" vertical="top" wrapText="1"/>
    </xf>
    <xf numFmtId="0" fontId="2" fillId="4" borderId="24" xfId="0" applyFont="1" applyFill="1" applyBorder="1" applyAlignment="1">
      <alignment horizontal="left" vertical="top" wrapText="1"/>
    </xf>
    <xf numFmtId="0" fontId="7" fillId="0" borderId="24" xfId="0" applyFont="1" applyBorder="1" applyAlignment="1">
      <alignment horizontal="center" vertical="top" wrapText="1"/>
    </xf>
    <xf numFmtId="0" fontId="7" fillId="0" borderId="22" xfId="0" applyFont="1" applyBorder="1" applyAlignment="1">
      <alignment horizontal="center" vertical="top" wrapText="1"/>
    </xf>
    <xf numFmtId="0" fontId="2" fillId="0" borderId="22" xfId="0" applyFont="1" applyBorder="1" applyAlignment="1">
      <alignment horizontal="center" vertical="top" wrapText="1"/>
    </xf>
    <xf numFmtId="0" fontId="7" fillId="0" borderId="23" xfId="0" applyFont="1" applyBorder="1" applyAlignment="1">
      <alignment horizontal="center" vertical="top" wrapText="1"/>
    </xf>
    <xf numFmtId="0" fontId="0" fillId="0" borderId="16" xfId="0" applyBorder="1" applyAlignment="1">
      <alignment wrapText="1"/>
    </xf>
    <xf numFmtId="0" fontId="0" fillId="0" borderId="14" xfId="0" applyBorder="1" applyAlignment="1">
      <alignment wrapText="1"/>
    </xf>
    <xf numFmtId="0" fontId="13" fillId="0" borderId="0" xfId="0" applyFont="1" applyBorder="1" applyAlignment="1">
      <alignment wrapText="1"/>
    </xf>
    <xf numFmtId="0" fontId="13" fillId="4" borderId="1" xfId="0" applyFont="1" applyFill="1" applyBorder="1" applyAlignment="1">
      <alignment wrapText="1"/>
    </xf>
    <xf numFmtId="0" fontId="8" fillId="3" borderId="5" xfId="0" applyFont="1" applyFill="1" applyBorder="1" applyAlignment="1">
      <alignment vertical="top" wrapText="1"/>
    </xf>
    <xf numFmtId="0" fontId="1" fillId="0" borderId="12" xfId="0" applyFont="1" applyBorder="1" applyAlignment="1">
      <alignment vertical="center" wrapText="1"/>
    </xf>
    <xf numFmtId="0" fontId="6" fillId="0" borderId="25" xfId="0" applyFont="1" applyBorder="1" applyAlignment="1">
      <alignment horizontal="center" vertical="center" wrapText="1"/>
    </xf>
    <xf numFmtId="1"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1" fontId="6" fillId="0" borderId="25"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6" fillId="0" borderId="26" xfId="0" applyFont="1" applyBorder="1" applyAlignment="1">
      <alignment vertical="center" wrapText="1"/>
    </xf>
    <xf numFmtId="0" fontId="1" fillId="0" borderId="26" xfId="0" applyFont="1" applyBorder="1" applyAlignment="1">
      <alignment horizontal="center" vertical="center" wrapText="1"/>
    </xf>
    <xf numFmtId="49" fontId="1" fillId="0" borderId="27" xfId="0" applyNumberFormat="1" applyFont="1" applyBorder="1" applyAlignment="1">
      <alignment horizontal="center" vertical="center" wrapText="1"/>
    </xf>
    <xf numFmtId="0" fontId="2" fillId="0" borderId="3" xfId="0" applyFont="1" applyBorder="1" applyAlignment="1">
      <alignment horizontal="center" vertical="top" wrapText="1"/>
    </xf>
    <xf numFmtId="0" fontId="5" fillId="0" borderId="0" xfId="0" applyFont="1" applyAlignment="1">
      <alignment vertical="top" wrapText="1"/>
    </xf>
    <xf numFmtId="0" fontId="1" fillId="3" borderId="28" xfId="0" applyFont="1" applyFill="1" applyBorder="1" applyAlignment="1">
      <alignment vertical="top" wrapText="1"/>
    </xf>
    <xf numFmtId="0" fontId="5" fillId="3" borderId="28" xfId="0" applyFont="1" applyFill="1" applyBorder="1" applyAlignment="1">
      <alignment vertical="top" wrapText="1"/>
    </xf>
    <xf numFmtId="0" fontId="5" fillId="3" borderId="29" xfId="0" applyFont="1" applyFill="1" applyBorder="1" applyAlignment="1">
      <alignment vertical="top" wrapText="1"/>
    </xf>
    <xf numFmtId="0" fontId="5" fillId="3" borderId="30" xfId="0" applyFont="1" applyFill="1" applyBorder="1" applyAlignment="1">
      <alignment vertical="top" wrapText="1"/>
    </xf>
    <xf numFmtId="0" fontId="1" fillId="0" borderId="13" xfId="0" applyFont="1" applyBorder="1" applyAlignment="1">
      <alignment vertical="top" wrapText="1"/>
    </xf>
    <xf numFmtId="0" fontId="5" fillId="0" borderId="31" xfId="0" applyFont="1" applyBorder="1" applyAlignment="1">
      <alignment vertical="top" wrapText="1"/>
    </xf>
    <xf numFmtId="0" fontId="5" fillId="3" borderId="28" xfId="0" applyFont="1" applyFill="1" applyBorder="1" applyAlignment="1">
      <alignment vertical="center" wrapText="1"/>
    </xf>
    <xf numFmtId="0" fontId="5" fillId="3" borderId="29" xfId="0" applyFont="1" applyFill="1" applyBorder="1" applyAlignment="1">
      <alignment vertical="center" wrapText="1"/>
    </xf>
    <xf numFmtId="0" fontId="5" fillId="3" borderId="30" xfId="0" applyFont="1" applyFill="1" applyBorder="1" applyAlignment="1">
      <alignment vertical="center" wrapText="1"/>
    </xf>
    <xf numFmtId="0" fontId="5" fillId="3" borderId="32" xfId="0" applyFont="1" applyFill="1" applyBorder="1" applyAlignment="1">
      <alignment vertical="center" wrapText="1"/>
    </xf>
    <xf numFmtId="0" fontId="5" fillId="3" borderId="2" xfId="0" applyFont="1" applyFill="1" applyBorder="1" applyAlignment="1">
      <alignment vertical="center" wrapText="1"/>
    </xf>
    <xf numFmtId="0" fontId="5" fillId="3" borderId="1" xfId="0" applyFont="1" applyFill="1" applyBorder="1" applyAlignment="1">
      <alignment vertical="center" wrapText="1"/>
    </xf>
    <xf numFmtId="0" fontId="5" fillId="3" borderId="3" xfId="0" applyFont="1" applyFill="1" applyBorder="1" applyAlignment="1">
      <alignment vertical="center" wrapText="1"/>
    </xf>
    <xf numFmtId="0" fontId="5" fillId="0" borderId="33" xfId="0" applyFont="1" applyBorder="1" applyAlignment="1">
      <alignment vertical="top" wrapText="1"/>
    </xf>
    <xf numFmtId="0" fontId="0" fillId="0" borderId="34" xfId="0" applyBorder="1" applyAlignment="1">
      <alignment vertical="top" wrapText="1"/>
    </xf>
    <xf numFmtId="0" fontId="1" fillId="0" borderId="21" xfId="0" applyFont="1" applyBorder="1" applyAlignment="1">
      <alignment vertical="center" wrapText="1"/>
    </xf>
    <xf numFmtId="0" fontId="0" fillId="0" borderId="13" xfId="0" applyBorder="1" applyAlignment="1">
      <alignment vertical="center" wrapText="1"/>
    </xf>
    <xf numFmtId="0" fontId="5" fillId="0" borderId="5" xfId="0" applyFont="1" applyBorder="1" applyAlignment="1">
      <alignment vertical="center" wrapText="1"/>
    </xf>
    <xf numFmtId="0" fontId="0" fillId="0" borderId="5" xfId="0" applyBorder="1" applyAlignment="1">
      <alignment vertical="center" wrapText="1"/>
    </xf>
    <xf numFmtId="0" fontId="1" fillId="0" borderId="5" xfId="0" applyFont="1" applyBorder="1" applyAlignment="1">
      <alignment vertical="center" wrapText="1"/>
    </xf>
    <xf numFmtId="0" fontId="7" fillId="0" borderId="0" xfId="0" applyFont="1" applyAlignment="1">
      <alignment vertical="top" wrapText="1"/>
    </xf>
    <xf numFmtId="0" fontId="7" fillId="0" borderId="0" xfId="0" applyFont="1" applyAlignment="1">
      <alignment wrapText="1"/>
    </xf>
    <xf numFmtId="0" fontId="0" fillId="0" borderId="0" xfId="0" applyAlignment="1">
      <alignment wrapText="1"/>
    </xf>
    <xf numFmtId="0" fontId="6" fillId="0" borderId="0" xfId="0" applyFont="1" applyAlignment="1">
      <alignment wrapText="1"/>
    </xf>
    <xf numFmtId="0" fontId="6" fillId="0" borderId="0" xfId="0" applyFont="1" applyAlignment="1">
      <alignment horizontal="left" wrapText="1"/>
    </xf>
    <xf numFmtId="0" fontId="0" fillId="0" borderId="0" xfId="0" applyAlignment="1">
      <alignment vertical="top" wrapText="1"/>
    </xf>
    <xf numFmtId="1" fontId="5" fillId="0" borderId="21" xfId="0" applyNumberFormat="1" applyFont="1" applyBorder="1" applyAlignment="1">
      <alignment horizontal="center" vertical="center" wrapText="1"/>
    </xf>
    <xf numFmtId="1" fontId="5" fillId="0" borderId="4" xfId="0" applyNumberFormat="1" applyFont="1" applyBorder="1" applyAlignment="1">
      <alignment horizontal="center" vertical="center" wrapText="1"/>
    </xf>
    <xf numFmtId="0" fontId="0" fillId="2" borderId="0" xfId="0" applyFill="1" applyAlignment="1">
      <alignment horizontal="left" vertical="top" wrapText="1"/>
    </xf>
    <xf numFmtId="0" fontId="0" fillId="2" borderId="0" xfId="0" applyFill="1" applyAlignment="1">
      <alignment wrapText="1"/>
    </xf>
    <xf numFmtId="0" fontId="10" fillId="2" borderId="0" xfId="0" applyFont="1" applyFill="1" applyAlignment="1">
      <alignment horizontal="left" vertical="center" wrapText="1"/>
    </xf>
    <xf numFmtId="0" fontId="1" fillId="0" borderId="33" xfId="0" applyFont="1" applyBorder="1" applyAlignment="1">
      <alignment vertical="top" wrapText="1"/>
    </xf>
    <xf numFmtId="0" fontId="5" fillId="0" borderId="34" xfId="0" applyFont="1" applyBorder="1" applyAlignment="1">
      <alignment vertical="top" wrapText="1"/>
    </xf>
    <xf numFmtId="0" fontId="5" fillId="0" borderId="13" xfId="0" applyFont="1" applyBorder="1" applyAlignment="1">
      <alignment vertical="top" wrapText="1"/>
    </xf>
    <xf numFmtId="0" fontId="1" fillId="0" borderId="21" xfId="0" applyFont="1" applyBorder="1" applyAlignment="1">
      <alignment vertical="top" wrapText="1"/>
    </xf>
    <xf numFmtId="0" fontId="5" fillId="0" borderId="21" xfId="0" applyFont="1" applyBorder="1" applyAlignment="1">
      <alignment vertical="top" wrapText="1"/>
    </xf>
    <xf numFmtId="0" fontId="1" fillId="3" borderId="24" xfId="0" applyFont="1" applyFill="1" applyBorder="1" applyAlignment="1">
      <alignment vertical="center" wrapText="1"/>
    </xf>
    <xf numFmtId="0" fontId="5" fillId="3" borderId="22" xfId="0" applyFont="1" applyFill="1" applyBorder="1" applyAlignment="1">
      <alignment vertical="center" wrapText="1"/>
    </xf>
    <xf numFmtId="0" fontId="5" fillId="3" borderId="23" xfId="0" applyFont="1" applyFill="1" applyBorder="1" applyAlignment="1">
      <alignment vertical="center" wrapText="1"/>
    </xf>
    <xf numFmtId="0" fontId="1" fillId="0" borderId="34" xfId="0" applyFont="1" applyBorder="1" applyAlignment="1">
      <alignment vertical="top" wrapText="1"/>
    </xf>
    <xf numFmtId="0" fontId="0" fillId="0" borderId="4" xfId="0" applyBorder="1" applyAlignment="1">
      <alignment vertical="top" wrapText="1"/>
    </xf>
    <xf numFmtId="0" fontId="5" fillId="3" borderId="35" xfId="0" applyFont="1" applyFill="1" applyBorder="1" applyAlignment="1">
      <alignment vertical="top" wrapText="1"/>
    </xf>
    <xf numFmtId="0" fontId="5" fillId="3" borderId="36" xfId="0" applyFont="1" applyFill="1" applyBorder="1" applyAlignment="1">
      <alignment vertical="top" wrapText="1"/>
    </xf>
    <xf numFmtId="0" fontId="5" fillId="3" borderId="37" xfId="0" applyFont="1" applyFill="1" applyBorder="1" applyAlignment="1">
      <alignment vertical="top" wrapText="1"/>
    </xf>
    <xf numFmtId="0" fontId="1" fillId="0" borderId="8" xfId="0" applyNumberFormat="1" applyFont="1" applyBorder="1" applyAlignment="1">
      <alignment horizontal="left" vertical="top" wrapText="1"/>
    </xf>
    <xf numFmtId="0" fontId="1" fillId="0" borderId="20" xfId="0" applyNumberFormat="1" applyFont="1" applyBorder="1" applyAlignment="1">
      <alignment horizontal="left" vertical="top" wrapText="1"/>
    </xf>
    <xf numFmtId="0" fontId="1" fillId="0" borderId="38" xfId="0" applyNumberFormat="1" applyFont="1" applyBorder="1" applyAlignment="1">
      <alignment horizontal="left" vertical="top" wrapText="1"/>
    </xf>
    <xf numFmtId="1" fontId="1" fillId="0" borderId="5" xfId="0" applyNumberFormat="1" applyFont="1" applyBorder="1" applyAlignment="1">
      <alignment horizontal="center" vertical="center" wrapText="1"/>
    </xf>
    <xf numFmtId="0" fontId="12" fillId="2" borderId="0" xfId="0" applyFont="1" applyFill="1" applyAlignment="1">
      <alignment horizontal="center" vertical="center" wrapText="1"/>
    </xf>
    <xf numFmtId="1" fontId="5" fillId="0" borderId="24" xfId="0" applyNumberFormat="1" applyFont="1" applyBorder="1" applyAlignment="1">
      <alignment horizontal="center" vertical="center" wrapText="1"/>
    </xf>
    <xf numFmtId="1" fontId="5" fillId="0" borderId="22" xfId="0" applyNumberFormat="1" applyFont="1" applyBorder="1" applyAlignment="1">
      <alignment horizontal="center" vertical="center" wrapText="1"/>
    </xf>
    <xf numFmtId="1" fontId="5" fillId="0" borderId="23" xfId="0" applyNumberFormat="1" applyFont="1" applyBorder="1" applyAlignment="1">
      <alignment horizontal="center" vertical="center" wrapText="1"/>
    </xf>
    <xf numFmtId="0" fontId="0" fillId="0" borderId="4" xfId="0" applyBorder="1" applyAlignment="1">
      <alignment horizontal="center" vertical="center" wrapText="1"/>
    </xf>
    <xf numFmtId="0" fontId="9" fillId="0" borderId="0" xfId="0" applyFont="1" applyBorder="1" applyAlignment="1">
      <alignment horizontal="center" vertical="top" wrapText="1"/>
    </xf>
    <xf numFmtId="0" fontId="6" fillId="0" borderId="0" xfId="0" applyFont="1" applyAlignment="1">
      <alignment horizontal="left" vertical="center" wrapText="1"/>
    </xf>
    <xf numFmtId="0" fontId="7" fillId="0" borderId="39" xfId="0" applyFont="1" applyBorder="1" applyAlignment="1">
      <alignment horizontal="center" vertical="center" wrapText="1"/>
    </xf>
    <xf numFmtId="0" fontId="0" fillId="0" borderId="4" xfId="0" applyBorder="1" applyAlignment="1">
      <alignment vertical="center" wrapText="1"/>
    </xf>
    <xf numFmtId="0" fontId="5" fillId="3" borderId="24" xfId="0" applyFont="1" applyFill="1" applyBorder="1" applyAlignment="1">
      <alignment vertical="top" wrapText="1"/>
    </xf>
    <xf numFmtId="0" fontId="5" fillId="3" borderId="22" xfId="0" applyFont="1" applyFill="1" applyBorder="1" applyAlignment="1">
      <alignment vertical="top" wrapText="1"/>
    </xf>
    <xf numFmtId="0" fontId="5" fillId="3" borderId="23" xfId="0" applyFont="1" applyFill="1" applyBorder="1" applyAlignment="1">
      <alignment vertical="top" wrapText="1"/>
    </xf>
    <xf numFmtId="0" fontId="7" fillId="0" borderId="0" xfId="0" applyFont="1" applyAlignment="1">
      <alignment horizontal="left" vertical="center" wrapText="1"/>
    </xf>
  </cellXfs>
  <cellStyles count="1">
    <cellStyle name="Standard" xfId="0" builtinId="0"/>
  </cellStyles>
  <dxfs count="4">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ucan.tu-darmstadt.de/scripts/mgrqcgi?APPNAME=CampusNet&amp;PRGNAME=COURSEDETAILS&amp;ARGUMENTS=-N000000000000001,-N000335,-N0,-N345436360391829,-N345436360309830,-N0,-N0,-N3,-A4150504E414D453D43616D7075734E6574265052474E414D453D414354494F4E26415247554D454E54533D2D413977794C4861306E744C664C685270317A78786B59316177717048743071702E6534674E4B7641505670366A677251535257796E7078614148756A5A4F47716C544644634C4E625839745461416764754968734550754F786F4D653375796F357753305A6E63495336392E686538584A41347665686C384A466D624D326E3D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tabSelected="1" view="pageBreakPreview" zoomScale="85" zoomScaleNormal="70" zoomScaleSheetLayoutView="85" zoomScalePageLayoutView="40" workbookViewId="0">
      <pane xSplit="1" ySplit="8" topLeftCell="B18" activePane="bottomRight" state="frozen"/>
      <selection pane="topRight" activeCell="B1" sqref="B1"/>
      <selection pane="bottomLeft" activeCell="A9" sqref="A9"/>
      <selection pane="bottomRight" activeCell="K3" sqref="K3:N3"/>
    </sheetView>
  </sheetViews>
  <sheetFormatPr baseColWidth="10" defaultRowHeight="15" x14ac:dyDescent="0.25"/>
  <cols>
    <col min="1" max="1" width="16" style="15" customWidth="1"/>
    <col min="2" max="2" width="58.28515625" style="15" customWidth="1"/>
    <col min="3" max="3" width="13.28515625" style="15" customWidth="1"/>
    <col min="4" max="4" width="16.7109375" style="15" customWidth="1"/>
    <col min="5" max="5" width="14.140625" style="15" customWidth="1"/>
    <col min="6" max="6" width="13.7109375" style="15" customWidth="1"/>
    <col min="7" max="14" width="11.42578125" style="15"/>
    <col min="15" max="15" width="5.28515625" style="15" customWidth="1"/>
    <col min="16" max="16" width="2.85546875" style="15" customWidth="1"/>
    <col min="17" max="17" width="11.42578125" style="15" customWidth="1"/>
    <col min="18" max="18" width="43.5703125" style="15" hidden="1" customWidth="1"/>
    <col min="19" max="21" width="11.42578125" style="15" hidden="1" customWidth="1"/>
    <col min="22" max="16384" width="11.42578125" style="15"/>
  </cols>
  <sheetData>
    <row r="1" spans="1:21" ht="42" customHeight="1" x14ac:dyDescent="0.25">
      <c r="A1" s="156" t="s">
        <v>185</v>
      </c>
      <c r="B1" s="156"/>
      <c r="C1" s="156"/>
      <c r="D1" s="156"/>
      <c r="E1" s="156"/>
      <c r="F1" s="156"/>
      <c r="G1" s="156"/>
      <c r="H1" s="156"/>
      <c r="I1" s="156"/>
      <c r="J1" s="156"/>
      <c r="K1" s="156"/>
      <c r="L1" s="156"/>
      <c r="M1" s="156"/>
      <c r="N1" s="156"/>
      <c r="O1" s="156"/>
      <c r="P1" s="156"/>
    </row>
    <row r="2" spans="1:21" x14ac:dyDescent="0.25">
      <c r="P2" s="4"/>
    </row>
    <row r="3" spans="1:21" ht="27.75" customHeight="1" x14ac:dyDescent="0.25">
      <c r="A3" s="46" t="s">
        <v>0</v>
      </c>
      <c r="B3" s="47" t="s">
        <v>20</v>
      </c>
      <c r="C3" s="186" t="s">
        <v>3</v>
      </c>
      <c r="D3" s="186"/>
      <c r="E3" s="180" t="s">
        <v>25</v>
      </c>
      <c r="F3" s="180"/>
      <c r="G3" s="180"/>
      <c r="H3" s="186" t="s">
        <v>6</v>
      </c>
      <c r="I3" s="186"/>
      <c r="J3" s="186"/>
      <c r="K3" s="180" t="s">
        <v>45</v>
      </c>
      <c r="L3" s="180"/>
      <c r="M3" s="180"/>
      <c r="N3" s="180"/>
      <c r="P3" s="4"/>
      <c r="R3" s="18" t="s">
        <v>60</v>
      </c>
      <c r="S3" s="15" t="s">
        <v>61</v>
      </c>
      <c r="T3" s="18" t="s">
        <v>190</v>
      </c>
      <c r="U3" s="15" t="s">
        <v>132</v>
      </c>
    </row>
    <row r="4" spans="1:21" ht="27.75" customHeight="1" x14ac:dyDescent="0.25">
      <c r="A4" s="46" t="s">
        <v>1</v>
      </c>
      <c r="B4" s="47" t="s">
        <v>22</v>
      </c>
      <c r="C4" s="186" t="s">
        <v>4</v>
      </c>
      <c r="D4" s="186"/>
      <c r="E4" s="180" t="s">
        <v>26</v>
      </c>
      <c r="F4" s="180"/>
      <c r="G4" s="180"/>
      <c r="H4" s="186" t="s">
        <v>21</v>
      </c>
      <c r="I4" s="186"/>
      <c r="J4" s="186"/>
      <c r="K4" s="180" t="str">
        <f>VLOOKUP(K3,R3:S11,2,FALSE)</f>
        <v>Prof. Klingauf</v>
      </c>
      <c r="L4" s="180"/>
      <c r="M4" s="180"/>
      <c r="N4" s="180"/>
      <c r="P4" s="4"/>
      <c r="R4" s="15" t="s">
        <v>43</v>
      </c>
      <c r="S4" s="15" t="s">
        <v>52</v>
      </c>
      <c r="T4" s="15" t="s">
        <v>88</v>
      </c>
      <c r="U4" s="15" t="s">
        <v>138</v>
      </c>
    </row>
    <row r="5" spans="1:21" ht="27.75" customHeight="1" x14ac:dyDescent="0.25">
      <c r="A5" s="46" t="s">
        <v>2</v>
      </c>
      <c r="B5" s="47" t="s">
        <v>23</v>
      </c>
      <c r="C5" s="186" t="s">
        <v>5</v>
      </c>
      <c r="D5" s="186"/>
      <c r="E5" s="180" t="s">
        <v>27</v>
      </c>
      <c r="F5" s="180"/>
      <c r="G5" s="180"/>
      <c r="H5" s="186" t="s">
        <v>35</v>
      </c>
      <c r="I5" s="186"/>
      <c r="J5" s="186"/>
      <c r="K5" s="181"/>
      <c r="L5" s="181"/>
      <c r="M5" s="181"/>
      <c r="N5" s="181"/>
      <c r="P5" s="4"/>
      <c r="R5" s="15" t="s">
        <v>45</v>
      </c>
      <c r="S5" s="15" t="s">
        <v>53</v>
      </c>
      <c r="T5" s="15" t="s">
        <v>192</v>
      </c>
      <c r="U5" s="15" t="s">
        <v>122</v>
      </c>
    </row>
    <row r="6" spans="1:21" ht="24" customHeight="1" x14ac:dyDescent="0.25">
      <c r="A6" s="16"/>
      <c r="B6" s="17"/>
      <c r="C6" s="17"/>
      <c r="D6" s="16"/>
      <c r="E6" s="16"/>
      <c r="G6" s="21"/>
      <c r="H6" s="21"/>
      <c r="I6" s="21"/>
      <c r="J6" s="16"/>
      <c r="K6" s="179" t="s">
        <v>24</v>
      </c>
      <c r="L6" s="179"/>
      <c r="M6" s="179"/>
      <c r="N6" s="179"/>
      <c r="P6" s="22"/>
      <c r="R6" s="15" t="s">
        <v>46</v>
      </c>
      <c r="S6" s="15" t="s">
        <v>54</v>
      </c>
      <c r="U6" s="15" t="s">
        <v>123</v>
      </c>
    </row>
    <row r="7" spans="1:21" ht="11.25" customHeight="1" thickBot="1" x14ac:dyDescent="0.3">
      <c r="D7" s="21"/>
      <c r="E7" s="21"/>
      <c r="F7" s="21"/>
      <c r="G7" s="21"/>
      <c r="H7" s="21"/>
      <c r="I7" s="21"/>
      <c r="J7" s="21"/>
      <c r="K7" s="21"/>
      <c r="L7" s="21"/>
      <c r="M7" s="21"/>
      <c r="N7" s="21"/>
      <c r="P7" s="22"/>
      <c r="R7" s="15" t="s">
        <v>47</v>
      </c>
      <c r="S7" s="15" t="s">
        <v>55</v>
      </c>
      <c r="U7" s="15" t="s">
        <v>124</v>
      </c>
    </row>
    <row r="8" spans="1:21" s="25" customFormat="1" ht="30.75" customHeight="1" thickBot="1" x14ac:dyDescent="0.3">
      <c r="A8" s="23"/>
      <c r="B8" s="2" t="s">
        <v>37</v>
      </c>
      <c r="C8" s="6" t="s">
        <v>87</v>
      </c>
      <c r="D8" s="24" t="s">
        <v>184</v>
      </c>
      <c r="E8" s="24" t="s">
        <v>78</v>
      </c>
      <c r="F8" s="1" t="s">
        <v>17</v>
      </c>
      <c r="G8" s="1" t="s">
        <v>10</v>
      </c>
      <c r="H8" s="1" t="s">
        <v>123</v>
      </c>
      <c r="I8" s="1" t="s">
        <v>124</v>
      </c>
      <c r="J8" s="1" t="s">
        <v>125</v>
      </c>
      <c r="K8" s="1" t="s">
        <v>126</v>
      </c>
      <c r="L8" s="1" t="s">
        <v>127</v>
      </c>
      <c r="M8" s="24" t="s">
        <v>199</v>
      </c>
      <c r="N8" s="124" t="s">
        <v>198</v>
      </c>
      <c r="P8" s="26"/>
      <c r="R8" s="15" t="s">
        <v>48</v>
      </c>
      <c r="S8" s="15" t="s">
        <v>56</v>
      </c>
      <c r="U8" s="15" t="s">
        <v>125</v>
      </c>
    </row>
    <row r="9" spans="1:21" s="25" customFormat="1" ht="30.75" customHeight="1" thickBot="1" x14ac:dyDescent="0.3">
      <c r="A9" s="100" t="s">
        <v>191</v>
      </c>
      <c r="B9" s="98"/>
      <c r="C9" s="98"/>
      <c r="D9" s="98"/>
      <c r="E9" s="98"/>
      <c r="F9" s="98"/>
      <c r="G9" s="98"/>
      <c r="H9" s="98"/>
      <c r="I9" s="98"/>
      <c r="J9" s="98"/>
      <c r="K9" s="98"/>
      <c r="L9" s="98"/>
      <c r="M9" s="98"/>
      <c r="N9" s="99"/>
      <c r="P9" s="26"/>
      <c r="R9" s="15" t="s">
        <v>49</v>
      </c>
      <c r="S9" s="15" t="s">
        <v>57</v>
      </c>
      <c r="T9" s="15"/>
      <c r="U9" s="28" t="s">
        <v>126</v>
      </c>
    </row>
    <row r="10" spans="1:21" ht="27.75" customHeight="1" x14ac:dyDescent="0.25">
      <c r="A10" s="161" t="s">
        <v>31</v>
      </c>
      <c r="B10" s="27"/>
      <c r="C10" s="57"/>
      <c r="D10" s="58"/>
      <c r="E10" s="58"/>
      <c r="F10" s="56" t="str">
        <f>IF(OR(ISBLANK(B10),ISERROR(VLOOKUP(B10,TUCAN_Liste!$A$2:$F$600,1,FALSE))),"",VLOOKUP(B10,TUCAN_Liste!$A$2:$F$600,6,FALSE))</f>
        <v/>
      </c>
      <c r="G10" s="59"/>
      <c r="H10" s="59"/>
      <c r="I10" s="59"/>
      <c r="J10" s="59"/>
      <c r="K10" s="59"/>
      <c r="L10" s="59"/>
      <c r="M10" s="59"/>
      <c r="N10" s="60"/>
      <c r="P10" s="22"/>
      <c r="R10" s="15" t="s">
        <v>50</v>
      </c>
      <c r="S10" s="15" t="s">
        <v>58</v>
      </c>
      <c r="U10" s="15" t="s">
        <v>127</v>
      </c>
    </row>
    <row r="11" spans="1:21" ht="27.75" customHeight="1" x14ac:dyDescent="0.25">
      <c r="A11" s="140"/>
      <c r="B11" s="29"/>
      <c r="C11" s="61"/>
      <c r="D11" s="62"/>
      <c r="E11" s="62"/>
      <c r="F11" s="56" t="str">
        <f>IF(OR(ISBLANK(B11),ISERROR(VLOOKUP(B11,TUCAN_Liste!$A$2:$F$600,1,FALSE))),"",VLOOKUP(B11,TUCAN_Liste!$A$2:$F$600,6,FALSE))</f>
        <v/>
      </c>
      <c r="G11" s="63"/>
      <c r="H11" s="59"/>
      <c r="I11" s="59"/>
      <c r="J11" s="59"/>
      <c r="K11" s="59"/>
      <c r="L11" s="59"/>
      <c r="M11" s="59"/>
      <c r="N11" s="64"/>
      <c r="P11" s="22"/>
      <c r="R11" s="15" t="s">
        <v>51</v>
      </c>
      <c r="S11" s="15" t="s">
        <v>59</v>
      </c>
      <c r="U11" s="15" t="s">
        <v>128</v>
      </c>
    </row>
    <row r="12" spans="1:21" ht="27.75" customHeight="1" x14ac:dyDescent="0.25">
      <c r="A12" s="140"/>
      <c r="B12" s="29"/>
      <c r="C12" s="65"/>
      <c r="D12" s="62"/>
      <c r="E12" s="62"/>
      <c r="F12" s="56" t="str">
        <f>IF(OR(ISBLANK(B12),ISERROR(VLOOKUP(B12,TUCAN_Liste!$A$2:$F$600,1,FALSE))),"",VLOOKUP(B12,TUCAN_Liste!$A$2:$F$600,6,FALSE))</f>
        <v/>
      </c>
      <c r="G12" s="63"/>
      <c r="H12" s="59"/>
      <c r="I12" s="59"/>
      <c r="J12" s="59"/>
      <c r="K12" s="59"/>
      <c r="L12" s="59"/>
      <c r="M12" s="59"/>
      <c r="N12" s="64"/>
      <c r="P12" s="22"/>
      <c r="U12" s="15" t="s">
        <v>129</v>
      </c>
    </row>
    <row r="13" spans="1:21" ht="27.75" customHeight="1" x14ac:dyDescent="0.25">
      <c r="A13" s="140"/>
      <c r="B13" s="41"/>
      <c r="C13" s="66"/>
      <c r="D13" s="67"/>
      <c r="E13" s="67"/>
      <c r="F13" s="56" t="str">
        <f>IF(OR(ISBLANK(B13),ISERROR(VLOOKUP(B13,TUCAN_Liste!$A$2:$F$600,1,FALSE))),"",VLOOKUP(B13,TUCAN_Liste!$A$2:$F$600,6,FALSE))</f>
        <v/>
      </c>
      <c r="G13" s="68"/>
      <c r="H13" s="69"/>
      <c r="I13" s="69"/>
      <c r="J13" s="69"/>
      <c r="K13" s="69"/>
      <c r="L13" s="69"/>
      <c r="M13" s="69"/>
      <c r="N13" s="70"/>
      <c r="P13" s="22"/>
      <c r="U13" s="15" t="s">
        <v>130</v>
      </c>
    </row>
    <row r="14" spans="1:21" ht="27.75" customHeight="1" x14ac:dyDescent="0.25">
      <c r="A14" s="140"/>
      <c r="B14" s="41"/>
      <c r="C14" s="66"/>
      <c r="D14" s="67"/>
      <c r="E14" s="67"/>
      <c r="F14" s="56" t="str">
        <f>IF(OR(ISBLANK(B14),ISERROR(VLOOKUP(B14,TUCAN_Liste!$A$2:$F$600,1,FALSE))),"",VLOOKUP(B14,TUCAN_Liste!$A$2:$F$600,6,FALSE))</f>
        <v/>
      </c>
      <c r="G14" s="68"/>
      <c r="H14" s="69"/>
      <c r="I14" s="69"/>
      <c r="J14" s="69"/>
      <c r="K14" s="69"/>
      <c r="L14" s="69"/>
      <c r="M14" s="69"/>
      <c r="N14" s="70"/>
      <c r="P14" s="22"/>
      <c r="U14" s="15" t="s">
        <v>131</v>
      </c>
    </row>
    <row r="15" spans="1:21" ht="27.75" customHeight="1" x14ac:dyDescent="0.25">
      <c r="A15" s="140"/>
      <c r="B15" s="41"/>
      <c r="C15" s="66"/>
      <c r="D15" s="67"/>
      <c r="E15" s="67"/>
      <c r="F15" s="56" t="str">
        <f>IF(OR(ISBLANK(B15),ISERROR(VLOOKUP(B15,TUCAN_Liste!$A$2:$F$600,1,FALSE))),"",VLOOKUP(B15,TUCAN_Liste!$A$2:$F$600,6,FALSE))</f>
        <v/>
      </c>
      <c r="G15" s="68"/>
      <c r="H15" s="69"/>
      <c r="I15" s="69"/>
      <c r="J15" s="69"/>
      <c r="K15" s="69"/>
      <c r="L15" s="69"/>
      <c r="M15" s="69"/>
      <c r="N15" s="70"/>
      <c r="P15" s="22"/>
    </row>
    <row r="16" spans="1:21" ht="27.75" customHeight="1" thickBot="1" x14ac:dyDescent="0.3">
      <c r="A16" s="140"/>
      <c r="B16" s="114"/>
      <c r="C16" s="115"/>
      <c r="D16" s="116"/>
      <c r="E16" s="116"/>
      <c r="F16" s="111" t="str">
        <f>IF(OR(ISBLANK(B16),ISERROR(VLOOKUP(B16,TUCAN_Liste!$A$2:$F$600,1,FALSE))),"",VLOOKUP(B16,TUCAN_Liste!$A$2:$F$600,6,FALSE))</f>
        <v/>
      </c>
      <c r="G16" s="112"/>
      <c r="H16" s="117"/>
      <c r="I16" s="117"/>
      <c r="J16" s="117"/>
      <c r="K16" s="117"/>
      <c r="L16" s="117"/>
      <c r="M16" s="117"/>
      <c r="N16" s="113"/>
      <c r="P16" s="22"/>
    </row>
    <row r="17" spans="1:18" ht="27.75" customHeight="1" thickBot="1" x14ac:dyDescent="0.3">
      <c r="A17" s="109" t="s">
        <v>11</v>
      </c>
      <c r="B17" s="183" t="s">
        <v>36</v>
      </c>
      <c r="C17" s="184"/>
      <c r="D17" s="184"/>
      <c r="E17" s="184"/>
      <c r="F17" s="184"/>
      <c r="G17" s="184"/>
      <c r="H17" s="184"/>
      <c r="I17" s="184"/>
      <c r="J17" s="184"/>
      <c r="K17" s="184"/>
      <c r="L17" s="184"/>
      <c r="M17" s="184"/>
      <c r="N17" s="185"/>
      <c r="P17" s="22"/>
    </row>
    <row r="18" spans="1:18" ht="27.75" customHeight="1" x14ac:dyDescent="0.25">
      <c r="A18" s="161" t="s">
        <v>7</v>
      </c>
      <c r="B18" s="39" t="s">
        <v>8</v>
      </c>
      <c r="C18" s="71" t="str">
        <f>IF(OR(ISBLANK($B$18),ISERROR(VLOOKUP($B$18,TUCAN_Liste!$A$2:$F$600,1,FALSE))),"",VLOOKUP($B$18,TUCAN_Liste!$A$2:$F$600,2,FALSE))</f>
        <v>16-10-5180</v>
      </c>
      <c r="D18" s="71" t="str">
        <f>IF(OR(ISBLANK(B18),ISERROR(VLOOKUP(B18,TUCAN_Liste!$A$2:$F$600,1,FALSE))),"",VLOOKUP(B18,TUCAN_Liste!$A$2:$F$600,5,FALSE))</f>
        <v>Vorlesung</v>
      </c>
      <c r="E18" s="71" t="str">
        <f>IF(OR(ISBLANK(B18),ISERROR(VLOOKUP(B18,TUCAN_Liste!$A$2:$F$600,1,FALSE))),"",VLOOKUP(B18,TUCAN_Liste!$A$2:$F$600,4,FALSE))</f>
        <v>WS</v>
      </c>
      <c r="F18" s="71">
        <f>IF(OR(ISBLANK(B18),ISERROR(VLOOKUP(B18,TUCAN_Liste!$A$2:$F$600,1,FALSE))),"",VLOOKUP(B18,TUCAN_Liste!$A$2:$F$600,6,FALSE))</f>
        <v>16</v>
      </c>
      <c r="G18" s="71">
        <f>IF(OR(ISBLANK($B$18),ISERROR(VLOOKUP($B$18,TUCAN_Liste!$A$2:$F$600,1,FALSE))),"",VLOOKUP($B$18,TUCAN_Liste!$A$2:$F$600,3,FALSE))</f>
        <v>4</v>
      </c>
      <c r="H18" s="119"/>
      <c r="I18" s="119"/>
      <c r="J18" s="119"/>
      <c r="K18" s="119"/>
      <c r="L18" s="119"/>
      <c r="M18" s="119"/>
      <c r="N18" s="72"/>
      <c r="P18" s="22"/>
    </row>
    <row r="19" spans="1:18" ht="27.75" customHeight="1" x14ac:dyDescent="0.25">
      <c r="A19" s="140"/>
      <c r="B19" s="40" t="s">
        <v>19</v>
      </c>
      <c r="C19" s="71" t="str">
        <f>IF(OR(ISBLANK($B$19),ISERROR(VLOOKUP($B$19,TUCAN_Liste!$A$2:$F$600,1,FALSE))),"",VLOOKUP($B$19,TUCAN_Liste!$A$2:$F$600,2,FALSE))</f>
        <v>18-ko-2010</v>
      </c>
      <c r="D19" s="71" t="str">
        <f>IF(OR(ISBLANK(B19),ISERROR(VLOOKUP(B19,TUCAN_Liste!$A$2:$F$600,1,FALSE))),"",VLOOKUP(B19,TUCAN_Liste!$A$2:$F$600,5,FALSE))</f>
        <v>Vorlesung</v>
      </c>
      <c r="E19" s="71" t="str">
        <f>IF(OR(ISBLANK(B19),ISERROR(VLOOKUP(B19,TUCAN_Liste!$A$2:$F$600,1,FALSE))),"",VLOOKUP(B19,TUCAN_Liste!$A$2:$F$600,4,FALSE))</f>
        <v>SoSe</v>
      </c>
      <c r="F19" s="71">
        <f>IF(OR(ISBLANK(B19),ISERROR(VLOOKUP(B19,TUCAN_Liste!$A$2:$F$600,1,FALSE))),"",VLOOKUP(B19,TUCAN_Liste!$A$2:$F$600,6,FALSE))</f>
        <v>18</v>
      </c>
      <c r="G19" s="71">
        <f>IF(OR(ISBLANK($B$19),ISERROR(VLOOKUP($B$19,TUCAN_Liste!$A$2:$F$600,1,FALSE))),"",VLOOKUP($B$19,TUCAN_Liste!$A$2:$F$600,3,FALSE))</f>
        <v>4</v>
      </c>
      <c r="H19" s="76"/>
      <c r="I19" s="76"/>
      <c r="J19" s="76"/>
      <c r="K19" s="76"/>
      <c r="L19" s="76"/>
      <c r="M19" s="76"/>
      <c r="N19" s="73"/>
      <c r="P19" s="22"/>
    </row>
    <row r="20" spans="1:18" ht="27.75" customHeight="1" x14ac:dyDescent="0.25">
      <c r="A20" s="140"/>
      <c r="B20" s="40" t="s">
        <v>192</v>
      </c>
      <c r="C20" s="71" t="str">
        <f>IF(OR(ISBLANK($B$20),ISERROR(VLOOKUP($B$20,TUCAN_Liste!$A$2:$F$600,1,FALSE))),"",VLOOKUP($B$20,TUCAN_Liste!$A$2:$F$600,2,FALSE))</f>
        <v>18-sl-2040</v>
      </c>
      <c r="D20" s="71" t="str">
        <f>IF(OR(ISBLANK(B20),ISERROR(VLOOKUP(B20,TUCAN_Liste!$A$2:$F$600,1,FALSE))),"",VLOOKUP(B20,TUCAN_Liste!$A$2:$F$600,5,FALSE))</f>
        <v>Vorlesung</v>
      </c>
      <c r="E20" s="71" t="str">
        <f>IF(OR(ISBLANK(B20),ISERROR(VLOOKUP(B20,TUCAN_Liste!$A$2:$F$600,1,FALSE))),"",VLOOKUP(B20,TUCAN_Liste!$A$2:$F$600,4,FALSE))</f>
        <v>WS</v>
      </c>
      <c r="F20" s="71">
        <f>IF(OR(ISBLANK(B20),ISERROR(VLOOKUP(B20,TUCAN_Liste!$A$2:$F$600,1,FALSE))),"",VLOOKUP(B20,TUCAN_Liste!$A$2:$F$600,6,FALSE))</f>
        <v>18</v>
      </c>
      <c r="G20" s="71">
        <f>IF(OR(ISBLANK($B$20),ISERROR(VLOOKUP($B$20,TUCAN_Liste!$A$2:$F$600,1,FALSE))),"",VLOOKUP($B$20,TUCAN_Liste!$A$2:$F$600,3,FALSE))</f>
        <v>4</v>
      </c>
      <c r="H20" s="76"/>
      <c r="I20" s="76"/>
      <c r="J20" s="76"/>
      <c r="K20" s="76"/>
      <c r="L20" s="76"/>
      <c r="M20" s="76"/>
      <c r="N20" s="73"/>
      <c r="P20" s="22"/>
    </row>
    <row r="21" spans="1:18" ht="27.75" customHeight="1" x14ac:dyDescent="0.25">
      <c r="A21" s="140"/>
      <c r="B21" s="40" t="s">
        <v>200</v>
      </c>
      <c r="C21" s="71" t="str">
        <f>IF(OR(ISBLANK($B$21),ISERROR(VLOOKUP($B$21,TUCAN_Liste!$A$2:$F$600,1,FALSE))),"",VLOOKUP($B$21,TUCAN_Liste!$A$2:$F$600,2,FALSE))</f>
        <v>18-mu-2040</v>
      </c>
      <c r="D21" s="71" t="str">
        <f>IF(OR(ISBLANK(B21),ISERROR(VLOOKUP(B21,TUCAN_Liste!$A$2:$F$600,1,FALSE))),"",VLOOKUP(B21,TUCAN_Liste!$A$2:$F$600,5,FALSE))</f>
        <v>Praktikum</v>
      </c>
      <c r="E21" s="71" t="str">
        <f>IF(OR(ISBLANK(B21),ISERROR(VLOOKUP(B21,TUCAN_Liste!$A$2:$F$600,1,FALSE))),"",VLOOKUP(B21,TUCAN_Liste!$A$2:$F$600,4,FALSE))</f>
        <v>SoSe</v>
      </c>
      <c r="F21" s="71">
        <f>IF(OR(ISBLANK(B21),ISERROR(VLOOKUP(B21,TUCAN_Liste!$A$2:$F$600,1,FALSE))),"",VLOOKUP(B21,TUCAN_Liste!$A$2:$F$600,6,FALSE))</f>
        <v>18</v>
      </c>
      <c r="G21" s="71">
        <f>IF(OR(ISBLANK($B$21),ISERROR(VLOOKUP($B$21,TUCAN_Liste!$A$2:$F$600,1,FALSE))),"",VLOOKUP($B$21,TUCAN_Liste!$A$2:$F$600,3,FALSE))</f>
        <v>6</v>
      </c>
      <c r="H21" s="76"/>
      <c r="I21" s="76"/>
      <c r="J21" s="76"/>
      <c r="K21" s="76"/>
      <c r="L21" s="76"/>
      <c r="M21" s="76"/>
      <c r="N21" s="73"/>
      <c r="P21" s="22"/>
    </row>
    <row r="22" spans="1:18" ht="27.75" customHeight="1" x14ac:dyDescent="0.25">
      <c r="A22" s="140"/>
      <c r="B22" s="41" t="s">
        <v>18</v>
      </c>
      <c r="C22" s="71" t="str">
        <f>IF(OR(ISBLANK($B$22),ISERROR(VLOOKUP($B$22,TUCAN_Liste!$A$2:$F$600,1,FALSE))),"",VLOOKUP($B$22,TUCAN_Liste!$A$2:$F$600,2,FALSE))</f>
        <v>18-ad-1010</v>
      </c>
      <c r="D22" s="71" t="str">
        <f>IF(OR(ISBLANK(B22),ISERROR(VLOOKUP(B22,TUCAN_Liste!$A$2:$F$600,1,FALSE))),"",VLOOKUP(B22,TUCAN_Liste!$A$2:$F$600,5,FALSE))</f>
        <v>Vorlesung</v>
      </c>
      <c r="E22" s="71" t="str">
        <f>IF(OR(ISBLANK(B22),ISERROR(VLOOKUP(B22,TUCAN_Liste!$A$2:$F$600,1,FALSE))),"",VLOOKUP(B22,TUCAN_Liste!$A$2:$F$600,4,FALSE))</f>
        <v>SoSe</v>
      </c>
      <c r="F22" s="71">
        <f>IF(OR(ISBLANK(B22),ISERROR(VLOOKUP(B22,TUCAN_Liste!$A$2:$F$600,1,FALSE))),"",VLOOKUP(B22,TUCAN_Liste!$A$2:$F$600,6,FALSE))</f>
        <v>18</v>
      </c>
      <c r="G22" s="71">
        <f>IF(OR(ISBLANK($B$22),ISERROR(VLOOKUP($B$22,TUCAN_Liste!$A$2:$F$600,1,FALSE))),"",VLOOKUP($B$22,TUCAN_Liste!$A$2:$F$600,3,FALSE))</f>
        <v>6</v>
      </c>
      <c r="H22" s="76"/>
      <c r="I22" s="76"/>
      <c r="J22" s="76"/>
      <c r="K22" s="76"/>
      <c r="L22" s="76"/>
      <c r="M22" s="76"/>
      <c r="N22" s="73"/>
      <c r="P22" s="22"/>
    </row>
    <row r="23" spans="1:18" ht="27.75" customHeight="1" x14ac:dyDescent="0.25">
      <c r="A23" s="140"/>
      <c r="B23" s="41" t="s">
        <v>40</v>
      </c>
      <c r="C23" s="71" t="str">
        <f>IF(OR(ISBLANK($B$23),ISERROR(VLOOKUP($B$23,TUCAN_Liste!$A$2:$F$600,1,FALSE))),"",VLOOKUP($B$23,TUCAN_Liste!$A$2:$F$600,2,FALSE))</f>
        <v>16-05-5080</v>
      </c>
      <c r="D23" s="71" t="str">
        <f>IF(OR(ISBLANK(B23),ISERROR(VLOOKUP(B23,TUCAN_Liste!$A$2:$F$600,1,FALSE))),"",VLOOKUP(B23,TUCAN_Liste!$A$2:$F$600,5,FALSE))</f>
        <v>Vorlesung</v>
      </c>
      <c r="E23" s="71" t="str">
        <f>IF(OR(ISBLANK(B23),ISERROR(VLOOKUP(B23,TUCAN_Liste!$A$2:$F$600,1,FALSE))),"",VLOOKUP(B23,TUCAN_Liste!$A$2:$F$600,4,FALSE))</f>
        <v>WS</v>
      </c>
      <c r="F23" s="71">
        <f>IF(OR(ISBLANK(B23),ISERROR(VLOOKUP(B23,TUCAN_Liste!$A$2:$F$600,1,FALSE))),"",VLOOKUP(B23,TUCAN_Liste!$A$2:$F$600,6,FALSE))</f>
        <v>16</v>
      </c>
      <c r="G23" s="71">
        <f>IF(OR(ISBLANK($B$23),ISERROR(VLOOKUP($B$23,TUCAN_Liste!$A$2:$F$600,1,FALSE))),"",VLOOKUP($B$23,TUCAN_Liste!$A$2:$F$600,3,FALSE))</f>
        <v>4</v>
      </c>
      <c r="H23" s="76"/>
      <c r="I23" s="76"/>
      <c r="J23" s="76"/>
      <c r="K23" s="76"/>
      <c r="L23" s="76"/>
      <c r="M23" s="76"/>
      <c r="N23" s="73"/>
      <c r="P23" s="22"/>
    </row>
    <row r="24" spans="1:18" ht="27.75" customHeight="1" thickBot="1" x14ac:dyDescent="0.3">
      <c r="A24" s="140"/>
      <c r="B24" s="110" t="s">
        <v>89</v>
      </c>
      <c r="C24" s="120" t="str">
        <f>IF(OR(ISBLANK($B$24),ISERROR(VLOOKUP($B$24,TUCAN_Liste!$A$2:$F$600,1,FALSE))),"",VLOOKUP($B$24,TUCAN_Liste!$A$2:$F$600,2,FALSE))</f>
        <v>18-ko-2020</v>
      </c>
      <c r="D24" s="120" t="str">
        <f>IF(OR(ISBLANK(B24),ISERROR(VLOOKUP(B24,TUCAN_Liste!$A$2:$F$600,1,FALSE))),"",VLOOKUP(B24,TUCAN_Liste!$A$2:$F$600,5,FALSE))</f>
        <v>Vorlesung</v>
      </c>
      <c r="E24" s="120" t="str">
        <f>IF(OR(ISBLANK(B24),ISERROR(VLOOKUP(B24,TUCAN_Liste!$A$2:$F$600,1,FALSE))),"",VLOOKUP(B24,TUCAN_Liste!$A$2:$F$600,4,FALSE))</f>
        <v>SoSe</v>
      </c>
      <c r="F24" s="120">
        <f>IF(OR(ISBLANK(B24),ISERROR(VLOOKUP(B24,TUCAN_Liste!$A$2:$F$600,1,FALSE))),"",VLOOKUP(B24,TUCAN_Liste!$A$2:$F$600,6,FALSE))</f>
        <v>18</v>
      </c>
      <c r="G24" s="120">
        <f>IF(OR(ISBLANK($B$24),ISERROR(VLOOKUP($B$24,TUCAN_Liste!$A$2:$F$600,1,FALSE))),"",VLOOKUP($B$24,TUCAN_Liste!$A$2:$F$600,3,FALSE))</f>
        <v>4</v>
      </c>
      <c r="H24" s="79"/>
      <c r="I24" s="79"/>
      <c r="J24" s="79"/>
      <c r="K24" s="79"/>
      <c r="L24" s="79"/>
      <c r="M24" s="79"/>
      <c r="N24" s="80"/>
      <c r="P24" s="22"/>
    </row>
    <row r="25" spans="1:18" ht="27.75" customHeight="1" thickBot="1" x14ac:dyDescent="0.3">
      <c r="A25" s="109" t="s">
        <v>11</v>
      </c>
      <c r="B25" s="162" t="s">
        <v>193</v>
      </c>
      <c r="C25" s="163"/>
      <c r="D25" s="163"/>
      <c r="E25" s="163"/>
      <c r="F25" s="163"/>
      <c r="G25" s="163"/>
      <c r="H25" s="163"/>
      <c r="I25" s="163"/>
      <c r="J25" s="163"/>
      <c r="K25" s="163"/>
      <c r="L25" s="163"/>
      <c r="M25" s="163"/>
      <c r="N25" s="164"/>
      <c r="P25" s="22"/>
      <c r="R25" s="42"/>
    </row>
    <row r="26" spans="1:18" ht="27.75" customHeight="1" x14ac:dyDescent="0.25">
      <c r="A26" s="130" t="s">
        <v>179</v>
      </c>
      <c r="B26" s="42" t="str">
        <f>IF($K$3="Bitte Vertiefungsrichtung auswählen","",IF($K$3="Micromechatronic Systems",IF($B$20="Bitte auswählen EMS I oder MST I","",IF($B$20="Elektromechanische Systeme I",VLOOKUP($K$3,Datenquellen!$A$3:$N$10,8,FALSE),VLOOKUP($K$3,Datenquellen!$A$3:$N$10,9,FALSE))),VLOOKUP($K$3,Datenquellen!$A$3:$N$10,3,FALSE)))</f>
        <v>Grundlagen der Flugantriebe</v>
      </c>
      <c r="C26" s="71" t="str">
        <f>IF(OR(ISBLANK($B26),ISERROR(VLOOKUP($B26,TUCAN_Liste!$A$2:$F$600,1,FALSE))),"",VLOOKUP($B26,TUCAN_Liste!$A$2:$F$600,2,FALSE))</f>
        <v>16-04-5010</v>
      </c>
      <c r="D26" s="71" t="str">
        <f>IF(OR(ISBLANK(B26),ISERROR(VLOOKUP(B26,TUCAN_Liste!$A$2:$F$600,1,FALSE))),"",VLOOKUP(B26,TUCAN_Liste!$A$2:$F$600,5,FALSE))</f>
        <v>Vorlesung</v>
      </c>
      <c r="E26" s="71" t="str">
        <f>IF(OR(ISBLANK($B26),ISERROR(VLOOKUP($B26,TUCAN_Liste!$A$2:$F$600,1,FALSE))),"",VLOOKUP($B26,TUCAN_Liste!$A$2:$F$600,4,FALSE))</f>
        <v>WS</v>
      </c>
      <c r="F26" s="71">
        <f>IF(OR(ISBLANK(B26),ISERROR(VLOOKUP(B26,TUCAN_Liste!$A$2:$F$600,1,FALSE))),"",VLOOKUP(B26,TUCAN_Liste!$A$2:$F$600,6,FALSE))</f>
        <v>16</v>
      </c>
      <c r="G26" s="71">
        <f>IF(OR(ISBLANK($B26),ISERROR(VLOOKUP($B26,TUCAN_Liste!$A$2:$F$600,1,FALSE))),"",VLOOKUP($B26,TUCAN_Liste!$A$2:$F$600,3,FALSE))</f>
        <v>8</v>
      </c>
      <c r="H26" s="76"/>
      <c r="I26" s="76"/>
      <c r="J26" s="76"/>
      <c r="K26" s="76"/>
      <c r="L26" s="76"/>
      <c r="M26" s="76"/>
      <c r="N26" s="72"/>
      <c r="P26" s="22"/>
    </row>
    <row r="27" spans="1:18" ht="27.75" customHeight="1" x14ac:dyDescent="0.25">
      <c r="A27" s="131"/>
      <c r="B27" s="42" t="str">
        <f>IF($K$3="Bitte Vertiefungsrichtung auswählen","",IF($K$3="Micromechatronic Systems",VLOOKUP($K$3,Datenquellen!$A$3:$N$10,5,FALSE),VLOOKUP($K$3,Datenquellen!$A$3:$N$10,4,FALSE)))</f>
        <v>Flugmechanik I  - Flugleistungen</v>
      </c>
      <c r="C27" s="71" t="str">
        <f>IF(OR(ISBLANK($B27),ISERROR(VLOOKUP($B27,TUCAN_Liste!$A$2:$G$600,1,FALSE))),"",VLOOKUP($B27,TUCAN_Liste!$A$2:$G$600,2,FALSE))</f>
        <v>16-23-5030</v>
      </c>
      <c r="D27" s="71" t="str">
        <f>IF(OR(ISBLANK(B27),ISERROR(VLOOKUP(B27,TUCAN_Liste!$A$2:$F$600,1,FALSE))),"",VLOOKUP(B27,TUCAN_Liste!$A$2:$F$600,5,FALSE))</f>
        <v>Vorlesung</v>
      </c>
      <c r="E27" s="71" t="str">
        <f>IF(OR(ISBLANK($B27),ISERROR(VLOOKUP($B27,TUCAN_Liste!$A$2:$F$600,1,FALSE))),"",VLOOKUP($B27,TUCAN_Liste!$A$2:$F$600,4,FALSE))</f>
        <v>WS</v>
      </c>
      <c r="F27" s="71">
        <f>IF(OR(ISBLANK(B27),ISERROR(VLOOKUP(B27,TUCAN_Liste!$A$2:$F$600,1,FALSE))),"",VLOOKUP(B27,TUCAN_Liste!$A$2:$F$600,6,FALSE))</f>
        <v>16</v>
      </c>
      <c r="G27" s="71">
        <f>IF(OR(ISBLANK($B$27),ISERROR(VLOOKUP($B$27,TUCAN_Liste!$A$2:$F$600,1,FALSE))),"",VLOOKUP($B$27,TUCAN_Liste!$A$2:$F$600,3,FALSE))</f>
        <v>6</v>
      </c>
      <c r="H27" s="76"/>
      <c r="I27" s="76"/>
      <c r="J27" s="76"/>
      <c r="K27" s="76"/>
      <c r="L27" s="76"/>
      <c r="M27" s="76"/>
      <c r="N27" s="73"/>
      <c r="P27" s="22"/>
    </row>
    <row r="28" spans="1:18" ht="27.75" customHeight="1" x14ac:dyDescent="0.25">
      <c r="A28" s="131"/>
      <c r="B28" s="42" t="str">
        <f>IF($K$3="Bitte Vertiefungsrichtung auswählen","",IF($K$3="Micromechatronic Systems",VLOOKUP($K$3,Datenquellen!$A$3:$N$10,6,FALSE),IF(VLOOKUP($K$3,Datenquellen!$A$3:$N$10,5,FALSE)=0,"",VLOOKUP($K$3,Datenquellen!$A$3:$N$10,5,FALSE))))</f>
        <v>Systemzuverlässigkeit im Maschinenbau</v>
      </c>
      <c r="C28" s="71" t="str">
        <f>IF(OR(ISBLANK($B28),ISERROR(VLOOKUP($B28,TUCAN_Liste!$A$2:$G$600,1,FALSE))),"",VLOOKUP($B28,TUCAN_Liste!$A$2:$G$600,2,FALSE))</f>
        <v>16-26-5010</v>
      </c>
      <c r="D28" s="71" t="str">
        <f>IF(OR(ISBLANK(B28),ISERROR(VLOOKUP(B28,TUCAN_Liste!$A$2:$F$600,1,FALSE))),"",VLOOKUP(B28,TUCAN_Liste!$A$2:$F$600,5,FALSE))</f>
        <v>Vorlesung</v>
      </c>
      <c r="E28" s="71" t="str">
        <f>IF(OR(ISBLANK($B28),ISERROR(VLOOKUP($B28,TUCAN_Liste!$A$2:$F$600,1,FALSE))),"",VLOOKUP($B28,TUCAN_Liste!$A$2:$F$600,4,FALSE))</f>
        <v>WS</v>
      </c>
      <c r="F28" s="71">
        <f>IF(OR(ISBLANK(B28),ISERROR(VLOOKUP(B28,TUCAN_Liste!$A$2:$F$600,1,FALSE))),"",VLOOKUP(B28,TUCAN_Liste!$A$2:$F$600,6,FALSE))</f>
        <v>16</v>
      </c>
      <c r="G28" s="71">
        <f>IF(OR(ISBLANK($B$28),ISERROR(VLOOKUP($B$28,TUCAN_Liste!$A$2:$F$600,1,FALSE))),"",VLOOKUP($B$28,TUCAN_Liste!$A$2:$F$600,3,FALSE))</f>
        <v>4</v>
      </c>
      <c r="H28" s="76"/>
      <c r="I28" s="76"/>
      <c r="J28" s="76"/>
      <c r="K28" s="76"/>
      <c r="L28" s="76"/>
      <c r="M28" s="76"/>
      <c r="N28" s="73"/>
      <c r="P28" s="22"/>
    </row>
    <row r="29" spans="1:18" ht="27.75" customHeight="1" x14ac:dyDescent="0.25">
      <c r="A29" s="131"/>
      <c r="B29" s="42" t="str">
        <f>IF($K$3="Bitte Vertiefungsrichtung auswählen","",IF($K$3="Micromechatronic Systems","",IF(VLOOKUP($K$3,Datenquellen!$A$3:$N$10,6,FALSE)=0,"",VLOOKUP($K$3,Datenquellen!$A$3:$N$10,6,FALSE))))</f>
        <v>Advanced Design Project</v>
      </c>
      <c r="C29" s="71" t="str">
        <f>IF(OR(ISBLANK($B29),ISERROR(VLOOKUP($B29,TUCAN_Liste!$A$2:$F$600,1,FALSE))),"",VLOOKUP($B29,TUCAN_Liste!$A$2:$F$600,2,FALSE))</f>
        <v xml:space="preserve"> </v>
      </c>
      <c r="D29" s="71" t="str">
        <f>IF(OR(ISBLANK(B29),ISERROR(VLOOKUP(B29,TUCAN_Liste!$A$2:$F$600,1,FALSE))),"",VLOOKUP(B29,TUCAN_Liste!$A$2:$F$600,5,FALSE))</f>
        <v>Projektseminar/ADP</v>
      </c>
      <c r="E29" s="71" t="str">
        <f>IF(OR(ISBLANK($B29),ISERROR(VLOOKUP($B29,TUCAN_Liste!$A$2:$F$600,1,FALSE))),"",VLOOKUP($B29,TUCAN_Liste!$A$2:$F$600,4,FALSE))</f>
        <v>WS/SoSe</v>
      </c>
      <c r="F29" s="71">
        <f>IF(OR(ISBLANK(B29),ISERROR(VLOOKUP(B29,TUCAN_Liste!$A$2:$F$600,1,FALSE))),"",VLOOKUP(B29,TUCAN_Liste!$A$2:$F$600,6,FALSE))</f>
        <v>16</v>
      </c>
      <c r="G29" s="71" t="str">
        <f>IF(OR(ISBLANK($B$29),ISERROR(VLOOKUP($B$29,TUCAN_Liste!$A$2:$F$600,1,FALSE))),"",VLOOKUP($B$29,TUCAN_Liste!$A$2:$F$600,3,FALSE))</f>
        <v xml:space="preserve"> </v>
      </c>
      <c r="H29" s="76"/>
      <c r="I29" s="76"/>
      <c r="J29" s="76"/>
      <c r="K29" s="76"/>
      <c r="L29" s="76"/>
      <c r="M29" s="76"/>
      <c r="N29" s="73"/>
      <c r="P29" s="22"/>
    </row>
    <row r="30" spans="1:18" ht="27.75" customHeight="1" x14ac:dyDescent="0.25">
      <c r="A30" s="131"/>
      <c r="B30" s="42" t="str">
        <f>IF($K$3="Bitte Vertiefungsrichtung auswählen","",IF($K$3="Micromechatronic Systems","",IF(VLOOKUP($K$3,Datenquellen!$A$3:$N$10,7,FALSE)=0,"",VLOOKUP($K$3,Datenquellen!$A$3:$N$10,7,FALSE))))</f>
        <v>Tutorium Flugmechanik</v>
      </c>
      <c r="C30" s="71" t="str">
        <f>IF(OR(ISBLANK($B30),ISERROR(VLOOKUP($B30,TUCAN_Liste!$A$2:$F$600,1,FALSE))),"",VLOOKUP($B30,TUCAN_Liste!$A$2:$F$600,2,FALSE))</f>
        <v>16-23-5080</v>
      </c>
      <c r="D30" s="71" t="str">
        <f>IF(OR(ISBLANK(B30),ISERROR(VLOOKUP(B30,TUCAN_Liste!$A$2:$F$600,1,FALSE))),"",VLOOKUP(B30,TUCAN_Liste!$A$2:$F$600,5,FALSE))</f>
        <v>Tutorium</v>
      </c>
      <c r="E30" s="71" t="str">
        <f>IF(OR(ISBLANK($B30),ISERROR(VLOOKUP($B30,TUCAN_Liste!$A$2:$F$600,1,FALSE))),"",VLOOKUP($B30,TUCAN_Liste!$A$2:$F$600,4,FALSE))</f>
        <v>SoSe</v>
      </c>
      <c r="F30" s="71">
        <f>IF(OR(ISBLANK(B30),ISERROR(VLOOKUP(B30,TUCAN_Liste!$A$2:$F$600,1,FALSE))),"",VLOOKUP(B30,TUCAN_Liste!$A$2:$F$600,6,FALSE))</f>
        <v>16</v>
      </c>
      <c r="G30" s="71">
        <f>IF(OR(ISBLANK($B30),ISERROR(VLOOKUP($B30,TUCAN_Liste!$A$2:$F$600,1,FALSE))),"",VLOOKUP($B30,TUCAN_Liste!$A$2:$F$600,3,FALSE))</f>
        <v>4</v>
      </c>
      <c r="H30" s="76"/>
      <c r="I30" s="76"/>
      <c r="J30" s="76"/>
      <c r="K30" s="76"/>
      <c r="L30" s="76"/>
      <c r="M30" s="76"/>
      <c r="N30" s="73"/>
      <c r="P30" s="22"/>
    </row>
    <row r="31" spans="1:18" ht="27.75" customHeight="1" x14ac:dyDescent="0.25">
      <c r="A31" s="131"/>
      <c r="B31" s="42"/>
      <c r="C31" s="71"/>
      <c r="D31" s="71"/>
      <c r="E31" s="71"/>
      <c r="F31" s="71"/>
      <c r="G31" s="71"/>
      <c r="H31" s="76"/>
      <c r="I31" s="76"/>
      <c r="J31" s="76"/>
      <c r="K31" s="76"/>
      <c r="L31" s="76"/>
      <c r="M31" s="76"/>
      <c r="N31" s="73"/>
      <c r="P31" s="22"/>
    </row>
    <row r="32" spans="1:18" ht="27.75" customHeight="1" x14ac:dyDescent="0.25">
      <c r="A32" s="131"/>
      <c r="B32" s="42"/>
      <c r="C32" s="71"/>
      <c r="D32" s="71"/>
      <c r="E32" s="71"/>
      <c r="F32" s="71"/>
      <c r="G32" s="71"/>
      <c r="H32" s="76"/>
      <c r="I32" s="76"/>
      <c r="J32" s="76"/>
      <c r="K32" s="76"/>
      <c r="L32" s="76"/>
      <c r="M32" s="76"/>
      <c r="N32" s="73"/>
      <c r="P32" s="22"/>
    </row>
    <row r="33" spans="1:21" ht="27.75" customHeight="1" x14ac:dyDescent="0.25">
      <c r="A33" s="157" t="s">
        <v>180</v>
      </c>
      <c r="B33" s="43"/>
      <c r="C33" s="74"/>
      <c r="D33" s="75"/>
      <c r="E33" s="75"/>
      <c r="F33" s="71" t="str">
        <f>IF(OR(ISBLANK(B33),ISERROR(VLOOKUP(B33,TUCAN_Liste!$A$2:$F$600,1,FALSE))),"",VLOOKUP(B33,TUCAN_Liste!$A$2:$F$600,6,FALSE))</f>
        <v/>
      </c>
      <c r="G33" s="76"/>
      <c r="H33" s="76"/>
      <c r="I33" s="76"/>
      <c r="J33" s="76"/>
      <c r="K33" s="76"/>
      <c r="L33" s="76"/>
      <c r="M33" s="76"/>
      <c r="N33" s="73"/>
      <c r="P33" s="22"/>
    </row>
    <row r="34" spans="1:21" ht="27.75" customHeight="1" x14ac:dyDescent="0.25">
      <c r="A34" s="158"/>
      <c r="B34" s="43"/>
      <c r="C34" s="74"/>
      <c r="D34" s="75"/>
      <c r="E34" s="75"/>
      <c r="F34" s="71" t="str">
        <f>IF(OR(ISBLANK(B34),ISERROR(VLOOKUP(B34,TUCAN_Liste!$A$2:$F$600,1,FALSE))),"",VLOOKUP(B34,TUCAN_Liste!$A$2:$F$600,6,FALSE))</f>
        <v/>
      </c>
      <c r="G34" s="76"/>
      <c r="H34" s="76"/>
      <c r="I34" s="76"/>
      <c r="J34" s="76"/>
      <c r="K34" s="76"/>
      <c r="L34" s="76"/>
      <c r="M34" s="76"/>
      <c r="N34" s="73"/>
      <c r="P34" s="22"/>
    </row>
    <row r="35" spans="1:21" ht="27.75" customHeight="1" x14ac:dyDescent="0.25">
      <c r="A35" s="158"/>
      <c r="B35" s="43"/>
      <c r="C35" s="74"/>
      <c r="D35" s="75"/>
      <c r="E35" s="75"/>
      <c r="F35" s="71" t="str">
        <f>IF(OR(ISBLANK(B35),ISERROR(VLOOKUP(B35,TUCAN_Liste!$A$2:$F$600,1,FALSE))),"",VLOOKUP(B35,TUCAN_Liste!$A$2:$F$600,6,FALSE))</f>
        <v/>
      </c>
      <c r="G35" s="76"/>
      <c r="H35" s="76"/>
      <c r="I35" s="76"/>
      <c r="J35" s="76"/>
      <c r="K35" s="76"/>
      <c r="L35" s="76"/>
      <c r="M35" s="76"/>
      <c r="N35" s="73"/>
      <c r="P35" s="22"/>
    </row>
    <row r="36" spans="1:21" ht="27.75" customHeight="1" x14ac:dyDescent="0.25">
      <c r="A36" s="158"/>
      <c r="B36" s="43"/>
      <c r="C36" s="74"/>
      <c r="D36" s="75"/>
      <c r="E36" s="75"/>
      <c r="F36" s="71" t="str">
        <f>IF(OR(ISBLANK(B36),ISERROR(VLOOKUP(B36,TUCAN_Liste!$A$2:$F$600,1,FALSE))),"",VLOOKUP(B36,TUCAN_Liste!$A$2:$F$600,6,FALSE))</f>
        <v/>
      </c>
      <c r="G36" s="76"/>
      <c r="H36" s="76"/>
      <c r="I36" s="76"/>
      <c r="J36" s="76"/>
      <c r="K36" s="76"/>
      <c r="L36" s="76"/>
      <c r="M36" s="76"/>
      <c r="N36" s="73"/>
      <c r="P36" s="22"/>
    </row>
    <row r="37" spans="1:21" ht="27.75" customHeight="1" x14ac:dyDescent="0.25">
      <c r="A37" s="158"/>
      <c r="B37" s="43"/>
      <c r="C37" s="74"/>
      <c r="D37" s="75"/>
      <c r="E37" s="75"/>
      <c r="F37" s="71" t="str">
        <f>IF(OR(ISBLANK(B37),ISERROR(VLOOKUP(B37,TUCAN_Liste!$A$2:$F$600,1,FALSE))),"",VLOOKUP(B37,TUCAN_Liste!$A$2:$F$600,6,FALSE))</f>
        <v/>
      </c>
      <c r="G37" s="76"/>
      <c r="H37" s="76"/>
      <c r="I37" s="76"/>
      <c r="J37" s="76"/>
      <c r="K37" s="76"/>
      <c r="L37" s="76"/>
      <c r="M37" s="76"/>
      <c r="N37" s="73"/>
      <c r="P37" s="22"/>
    </row>
    <row r="38" spans="1:21" ht="27.75" customHeight="1" x14ac:dyDescent="0.25">
      <c r="A38" s="158"/>
      <c r="B38" s="43"/>
      <c r="C38" s="74"/>
      <c r="D38" s="75"/>
      <c r="E38" s="75"/>
      <c r="F38" s="71" t="str">
        <f>IF(OR(ISBLANK(B38),ISERROR(VLOOKUP(B38,TUCAN_Liste!$A$2:$F$600,1,FALSE))),"",VLOOKUP(B38,TUCAN_Liste!$A$2:$F$600,6,FALSE))</f>
        <v/>
      </c>
      <c r="G38" s="76"/>
      <c r="H38" s="76"/>
      <c r="I38" s="76"/>
      <c r="J38" s="76"/>
      <c r="K38" s="76"/>
      <c r="L38" s="76"/>
      <c r="M38" s="76"/>
      <c r="N38" s="73"/>
      <c r="P38" s="22"/>
    </row>
    <row r="39" spans="1:21" ht="27.75" customHeight="1" x14ac:dyDescent="0.25">
      <c r="A39" s="158"/>
      <c r="B39" s="43"/>
      <c r="C39" s="74"/>
      <c r="D39" s="75"/>
      <c r="E39" s="75"/>
      <c r="F39" s="71" t="str">
        <f>IF(OR(ISBLANK(B39),ISERROR(VLOOKUP(B39,TUCAN_Liste!$A$2:$F$600,1,FALSE))),"",VLOOKUP(B39,TUCAN_Liste!$A$2:$F$600,6,FALSE))</f>
        <v/>
      </c>
      <c r="G39" s="76"/>
      <c r="H39" s="76"/>
      <c r="I39" s="76"/>
      <c r="J39" s="76"/>
      <c r="K39" s="76"/>
      <c r="L39" s="76"/>
      <c r="M39" s="76"/>
      <c r="N39" s="73"/>
      <c r="P39" s="22"/>
    </row>
    <row r="40" spans="1:21" ht="27.75" customHeight="1" thickBot="1" x14ac:dyDescent="0.3">
      <c r="A40" s="159"/>
      <c r="B40" s="44"/>
      <c r="C40" s="77"/>
      <c r="D40" s="78"/>
      <c r="E40" s="78"/>
      <c r="F40" s="71" t="str">
        <f>IF(OR(ISBLANK(B40),ISERROR(VLOOKUP(B40,TUCAN_Liste!$A$2:$F$600,1,FALSE))),"",VLOOKUP(B40,TUCAN_Liste!$A$2:$F$600,6,FALSE))</f>
        <v/>
      </c>
      <c r="G40" s="79"/>
      <c r="H40" s="76"/>
      <c r="I40" s="76"/>
      <c r="J40" s="76"/>
      <c r="K40" s="76"/>
      <c r="L40" s="76"/>
      <c r="M40" s="76"/>
      <c r="N40" s="80"/>
      <c r="P40" s="22"/>
      <c r="R40" s="96"/>
      <c r="S40" s="96"/>
      <c r="T40" s="96"/>
      <c r="U40" s="96"/>
    </row>
    <row r="41" spans="1:21" s="96" customFormat="1" ht="21.75" customHeight="1" thickBot="1" x14ac:dyDescent="0.3">
      <c r="A41" s="141" t="s">
        <v>176</v>
      </c>
      <c r="B41" s="48"/>
      <c r="C41" s="87"/>
      <c r="D41" s="88"/>
      <c r="E41" s="88"/>
      <c r="F41" s="89"/>
      <c r="G41" s="89"/>
      <c r="H41" s="118">
        <f t="shared" ref="H41:M41" si="0">SUM(H$10:H$16,H$18:H$24,H$26:H$40,H$57:H$68,H$74:H$84,H$88)</f>
        <v>0</v>
      </c>
      <c r="I41" s="118">
        <f t="shared" si="0"/>
        <v>0</v>
      </c>
      <c r="J41" s="118">
        <f t="shared" si="0"/>
        <v>0</v>
      </c>
      <c r="K41" s="118">
        <f t="shared" si="0"/>
        <v>0</v>
      </c>
      <c r="L41" s="118">
        <f t="shared" si="0"/>
        <v>0</v>
      </c>
      <c r="M41" s="118">
        <f t="shared" si="0"/>
        <v>0</v>
      </c>
      <c r="N41" s="90"/>
      <c r="P41" s="97"/>
    </row>
    <row r="42" spans="1:21" s="96" customFormat="1" ht="22.5" customHeight="1" thickBot="1" x14ac:dyDescent="0.3">
      <c r="A42" s="182"/>
      <c r="B42" s="49"/>
      <c r="C42" s="50"/>
      <c r="D42" s="51"/>
      <c r="E42" s="51"/>
      <c r="F42" s="52"/>
      <c r="G42" s="52"/>
      <c r="H42" s="173">
        <f>SUM(H41:M41)</f>
        <v>0</v>
      </c>
      <c r="I42" s="173"/>
      <c r="J42" s="173"/>
      <c r="K42" s="173"/>
      <c r="L42" s="173"/>
      <c r="M42" s="173"/>
      <c r="N42" s="53"/>
      <c r="P42" s="97"/>
      <c r="R42" s="15"/>
      <c r="S42" s="15"/>
      <c r="T42" s="15"/>
      <c r="U42" s="15"/>
    </row>
    <row r="43" spans="1:21" ht="27" customHeight="1" x14ac:dyDescent="0.25">
      <c r="A43" s="165" t="s">
        <v>121</v>
      </c>
      <c r="B43" s="170" t="str">
        <f>IF($K$3="Bitte Vertiefungsrichtung auswählen","",IF(VLOOKUP($K$3,Datenquellen!$A$3:$N$10,14,FALSE)=0,"",VLOOKUP($K$3,Datenquellen!$A$3:$N$10,14,FALSE)))</f>
        <v/>
      </c>
      <c r="C43" s="171"/>
      <c r="D43" s="171"/>
      <c r="E43" s="171"/>
      <c r="F43" s="171"/>
      <c r="G43" s="171"/>
      <c r="H43" s="171"/>
      <c r="I43" s="171"/>
      <c r="J43" s="171"/>
      <c r="K43" s="171"/>
      <c r="L43" s="171"/>
      <c r="M43" s="171"/>
      <c r="N43" s="172"/>
      <c r="P43" s="22"/>
    </row>
    <row r="44" spans="1:21" ht="15.75" thickBot="1" x14ac:dyDescent="0.3">
      <c r="A44" s="166"/>
      <c r="B44" s="35"/>
      <c r="C44" s="32"/>
      <c r="D44" s="33"/>
      <c r="E44" s="33"/>
      <c r="F44" s="34"/>
      <c r="G44" s="34"/>
      <c r="H44" s="34"/>
      <c r="I44" s="34"/>
      <c r="J44" s="34"/>
      <c r="K44" s="34"/>
      <c r="L44" s="34"/>
      <c r="M44" s="34"/>
      <c r="N44" s="36"/>
      <c r="P44" s="22"/>
    </row>
    <row r="45" spans="1:21" ht="81" customHeight="1" thickBot="1" x14ac:dyDescent="0.3">
      <c r="A45" s="14" t="s">
        <v>11</v>
      </c>
      <c r="B45" s="167" t="s">
        <v>41</v>
      </c>
      <c r="C45" s="167"/>
      <c r="D45" s="168"/>
      <c r="E45" s="168"/>
      <c r="F45" s="168"/>
      <c r="G45" s="168"/>
      <c r="H45" s="168"/>
      <c r="I45" s="168"/>
      <c r="J45" s="168"/>
      <c r="K45" s="168"/>
      <c r="L45" s="168"/>
      <c r="M45" s="168"/>
      <c r="N45" s="169"/>
      <c r="P45" s="22"/>
      <c r="R45" s="96"/>
      <c r="S45" s="96"/>
      <c r="T45" s="96"/>
      <c r="U45" s="96"/>
    </row>
    <row r="46" spans="1:21" s="96" customFormat="1" ht="28.5" customHeight="1" thickBot="1" x14ac:dyDescent="0.3">
      <c r="A46" s="55" t="s">
        <v>134</v>
      </c>
      <c r="B46" s="143"/>
      <c r="C46" s="143"/>
      <c r="D46" s="143"/>
      <c r="E46" s="143"/>
      <c r="F46" s="143"/>
      <c r="G46" s="95">
        <f>SUM($G$10:$G$16,$G$18:$G$24,$G$26:$G$40,$G$57:$G$70,$G$74:$G$86,$G$88)</f>
        <v>84</v>
      </c>
      <c r="H46" s="95">
        <f t="shared" ref="H46:M46" si="1">SUM(H$10:H$16,H$18:H$24,H$26:H$40,H$57:H$68,H$74:H$84,H$88)</f>
        <v>0</v>
      </c>
      <c r="I46" s="95">
        <f t="shared" si="1"/>
        <v>0</v>
      </c>
      <c r="J46" s="95">
        <f t="shared" si="1"/>
        <v>0</v>
      </c>
      <c r="K46" s="95">
        <f t="shared" si="1"/>
        <v>0</v>
      </c>
      <c r="L46" s="95">
        <f t="shared" si="1"/>
        <v>0</v>
      </c>
      <c r="M46" s="95">
        <f t="shared" si="1"/>
        <v>0</v>
      </c>
      <c r="N46" s="95"/>
      <c r="P46" s="97"/>
      <c r="R46" s="15"/>
      <c r="S46" s="15"/>
      <c r="T46" s="15"/>
      <c r="U46" s="15"/>
    </row>
    <row r="47" spans="1:21" ht="131.25" hidden="1" customHeight="1" x14ac:dyDescent="0.25">
      <c r="A47" s="21"/>
      <c r="B47" s="21"/>
      <c r="C47" s="21"/>
      <c r="D47" s="21"/>
      <c r="E47" s="21"/>
      <c r="F47" s="21"/>
      <c r="G47" s="21"/>
      <c r="H47" s="21"/>
      <c r="I47" s="21"/>
      <c r="J47" s="21"/>
      <c r="K47" s="21"/>
      <c r="L47" s="21"/>
      <c r="M47" s="21"/>
      <c r="N47" s="21"/>
    </row>
    <row r="48" spans="1:21" ht="42" hidden="1" customHeight="1" x14ac:dyDescent="0.25">
      <c r="A48" s="156" t="s">
        <v>34</v>
      </c>
      <c r="B48" s="156"/>
      <c r="C48" s="156"/>
      <c r="D48" s="156"/>
      <c r="E48" s="156"/>
      <c r="F48" s="156"/>
      <c r="G48" s="156"/>
      <c r="H48" s="156"/>
      <c r="I48" s="156"/>
      <c r="J48" s="156"/>
      <c r="K48" s="156"/>
      <c r="L48" s="156"/>
      <c r="M48" s="156"/>
      <c r="N48" s="156"/>
      <c r="O48" s="156"/>
      <c r="P48" s="156"/>
    </row>
    <row r="49" spans="1:21" ht="15.75" hidden="1" thickBot="1" x14ac:dyDescent="0.3">
      <c r="P49" s="22"/>
    </row>
    <row r="50" spans="1:21" ht="27.75" hidden="1" customHeight="1" x14ac:dyDescent="0.25">
      <c r="A50" s="16" t="s">
        <v>0</v>
      </c>
      <c r="B50" s="17" t="str">
        <f>B3</f>
        <v>Herr/Frau (Nichtzutreffendes streichen)</v>
      </c>
      <c r="C50" s="17"/>
      <c r="D50" s="147" t="s">
        <v>3</v>
      </c>
      <c r="E50" s="147"/>
      <c r="F50" s="148"/>
      <c r="G50" s="149" t="str">
        <f>E3</f>
        <v>Matrikel Nummer eintragen</v>
      </c>
      <c r="H50" s="149"/>
      <c r="I50" s="149"/>
      <c r="J50" s="147" t="s">
        <v>6</v>
      </c>
      <c r="K50" s="148"/>
      <c r="L50" s="149" t="str">
        <f>K3</f>
        <v>Aerospace Mechatronics</v>
      </c>
      <c r="M50" s="148"/>
      <c r="N50" s="148"/>
      <c r="P50" s="154"/>
    </row>
    <row r="51" spans="1:21" ht="27.75" hidden="1" customHeight="1" x14ac:dyDescent="0.25">
      <c r="A51" s="16" t="s">
        <v>1</v>
      </c>
      <c r="B51" s="17" t="str">
        <f>B4</f>
        <v>Vorname eintragen</v>
      </c>
      <c r="C51" s="17"/>
      <c r="D51" s="147" t="s">
        <v>4</v>
      </c>
      <c r="E51" s="147"/>
      <c r="F51" s="148"/>
      <c r="G51" s="149" t="str">
        <f>E4</f>
        <v>Telefonnummer eintragen</v>
      </c>
      <c r="H51" s="149"/>
      <c r="I51" s="149"/>
      <c r="J51" s="147" t="s">
        <v>21</v>
      </c>
      <c r="K51" s="148"/>
      <c r="L51" s="149" t="str">
        <f>K4</f>
        <v>Prof. Klingauf</v>
      </c>
      <c r="M51" s="149"/>
      <c r="N51" s="149"/>
      <c r="P51" s="154"/>
    </row>
    <row r="52" spans="1:21" ht="27.75" hidden="1" customHeight="1" x14ac:dyDescent="0.25">
      <c r="A52" s="16" t="s">
        <v>2</v>
      </c>
      <c r="B52" s="17" t="str">
        <f>B5</f>
        <v>Nachname eintragen</v>
      </c>
      <c r="C52" s="20"/>
      <c r="D52" s="16" t="s">
        <v>5</v>
      </c>
      <c r="E52" s="16"/>
      <c r="F52" s="16"/>
      <c r="G52" s="150" t="str">
        <f>E5</f>
        <v>E-Mail eintragen</v>
      </c>
      <c r="H52" s="150"/>
      <c r="I52" s="150"/>
      <c r="J52" s="146"/>
      <c r="K52" s="151"/>
      <c r="L52" s="125"/>
      <c r="M52" s="125"/>
      <c r="N52" s="125"/>
      <c r="P52" s="154"/>
    </row>
    <row r="53" spans="1:21" ht="12" hidden="1" customHeight="1" thickBot="1" x14ac:dyDescent="0.3">
      <c r="A53" s="19"/>
      <c r="B53" s="20"/>
      <c r="C53" s="20"/>
      <c r="D53" s="19"/>
      <c r="E53" s="19"/>
      <c r="F53" s="37"/>
      <c r="G53" s="20"/>
      <c r="H53" s="12"/>
      <c r="I53" s="12"/>
      <c r="J53" s="19"/>
      <c r="K53" s="37"/>
      <c r="L53" s="12"/>
      <c r="M53" s="12"/>
      <c r="N53" s="12"/>
      <c r="P53" s="11"/>
      <c r="R53" s="25"/>
      <c r="S53" s="25"/>
      <c r="T53" s="25"/>
      <c r="U53" s="25"/>
    </row>
    <row r="54" spans="1:21" s="25" customFormat="1" ht="30.75" hidden="1" thickBot="1" x14ac:dyDescent="0.3">
      <c r="A54" s="23"/>
      <c r="B54" s="2" t="s">
        <v>29</v>
      </c>
      <c r="C54" s="2"/>
      <c r="D54" s="24" t="s">
        <v>85</v>
      </c>
      <c r="E54" s="24"/>
      <c r="F54" s="1" t="s">
        <v>17</v>
      </c>
      <c r="G54" s="1" t="s">
        <v>10</v>
      </c>
      <c r="H54" s="1" t="str">
        <f t="shared" ref="H54:M54" si="2">H8</f>
        <v>SS 12</v>
      </c>
      <c r="I54" s="1" t="str">
        <f t="shared" si="2"/>
        <v>WS 12/13</v>
      </c>
      <c r="J54" s="1" t="str">
        <f t="shared" si="2"/>
        <v>SS 13</v>
      </c>
      <c r="K54" s="1" t="str">
        <f t="shared" si="2"/>
        <v>WS 13/14</v>
      </c>
      <c r="L54" s="1" t="str">
        <f t="shared" si="2"/>
        <v>SS 14</v>
      </c>
      <c r="M54" s="1" t="str">
        <f t="shared" si="2"/>
        <v>bereits belegt</v>
      </c>
      <c r="N54" s="3" t="s">
        <v>30</v>
      </c>
      <c r="P54" s="26"/>
    </row>
    <row r="55" spans="1:21" s="25" customFormat="1" ht="15.75" thickBot="1" x14ac:dyDescent="0.3">
      <c r="A55" s="101"/>
      <c r="B55" s="102"/>
      <c r="C55" s="102"/>
      <c r="D55" s="103"/>
      <c r="E55" s="103"/>
      <c r="F55" s="102"/>
      <c r="G55" s="102"/>
      <c r="H55" s="102"/>
      <c r="I55" s="102"/>
      <c r="J55" s="102"/>
      <c r="K55" s="102"/>
      <c r="L55" s="102"/>
      <c r="M55" s="102"/>
      <c r="N55" s="104"/>
      <c r="P55" s="26"/>
      <c r="R55" s="15"/>
      <c r="S55" s="15"/>
      <c r="U55" s="15"/>
    </row>
    <row r="56" spans="1:21" s="25" customFormat="1" ht="30.75" customHeight="1" thickBot="1" x14ac:dyDescent="0.3">
      <c r="A56" s="100" t="s">
        <v>188</v>
      </c>
      <c r="B56" s="98"/>
      <c r="C56" s="98"/>
      <c r="D56" s="98"/>
      <c r="E56" s="98"/>
      <c r="F56" s="98"/>
      <c r="G56" s="98"/>
      <c r="H56" s="98"/>
      <c r="I56" s="98"/>
      <c r="J56" s="98"/>
      <c r="K56" s="98"/>
      <c r="L56" s="98"/>
      <c r="M56" s="98"/>
      <c r="N56" s="99"/>
      <c r="P56" s="26"/>
      <c r="R56" s="15"/>
      <c r="S56" s="15"/>
      <c r="T56" s="15"/>
      <c r="U56" s="15"/>
    </row>
    <row r="57" spans="1:21" ht="27" customHeight="1" x14ac:dyDescent="0.25">
      <c r="A57" s="160" t="s">
        <v>181</v>
      </c>
      <c r="B57" s="42" t="str">
        <f>IF($K$3="Bitte Vertiefungsrichtung auswählen","",IF(VLOOKUP($K$3,Datenquellen!$A$3:$N$10,10,FALSE)=0,"",VLOOKUP($K$3,Datenquellen!$A$3:$N$10,10,FALSE)))</f>
        <v/>
      </c>
      <c r="C57" s="71" t="str">
        <f>IF(OR(ISBLANK($B57),ISERROR(VLOOKUP($B57,TUCAN_Liste!$A$2:$F$600,1,FALSE))),"",VLOOKUP($B57,TUCAN_Liste!$A$2:$F$600,2,FALSE))</f>
        <v/>
      </c>
      <c r="D57" s="71" t="str">
        <f>IF(OR(ISBLANK($B57),ISERROR(VLOOKUP($B57,TUCAN_Liste!$A$2:$F$600,1,FALSE))),"",VLOOKUP($B57,TUCAN_Liste!$A$2:$F$600,6,FALSE))</f>
        <v/>
      </c>
      <c r="E57" s="71"/>
      <c r="F57" s="71" t="str">
        <f>IF(OR(ISBLANK(B57),ISERROR(VLOOKUP(B57,TUCAN_Liste!$A$2:$F$600,1,FALSE))),"",VLOOKUP(B57,TUCAN_Liste!$A$2:$F$600,6,FALSE))</f>
        <v/>
      </c>
      <c r="G57" s="71" t="str">
        <f>IF(OR(ISBLANK($B57),ISERROR(VLOOKUP($B57,TUCAN_Liste!$A$2:$F$600,1,FALSE))),"",VLOOKUP($B57,TUCAN_Liste!$A$2:$F$600,3,FALSE))</f>
        <v/>
      </c>
      <c r="H57" s="119"/>
      <c r="I57" s="119"/>
      <c r="J57" s="119"/>
      <c r="K57" s="119"/>
      <c r="L57" s="119"/>
      <c r="M57" s="119"/>
      <c r="N57" s="72"/>
      <c r="P57" s="22"/>
    </row>
    <row r="58" spans="1:21" ht="27" customHeight="1" x14ac:dyDescent="0.25">
      <c r="A58" s="158"/>
      <c r="B58" s="42" t="str">
        <f>IF($K$3="Bitte Vertiefungsrichtung auswählen","",IF(VLOOKUP($K$3,Datenquellen!$A$3:$N$10,11,FALSE)=0,"",VLOOKUP($K$3,Datenquellen!$A$3:$N$10,11,FALSE)))</f>
        <v/>
      </c>
      <c r="C58" s="71" t="str">
        <f>IF(OR(ISBLANK($B58),ISERROR(VLOOKUP($B58,TUCAN_Liste!$A$2:$F$600,1,FALSE))),"",VLOOKUP($B58,TUCAN_Liste!$A$2:$F$600,2,FALSE))</f>
        <v/>
      </c>
      <c r="D58" s="71" t="str">
        <f>IF(OR(ISBLANK($B58),ISERROR(VLOOKUP($B58,TUCAN_Liste!$A$2:$F$600,1,FALSE))),"",VLOOKUP($B58,TUCAN_Liste!$A$2:$F$600,6,FALSE))</f>
        <v/>
      </c>
      <c r="E58" s="71"/>
      <c r="F58" s="71" t="str">
        <f>IF(OR(ISBLANK(B58),ISERROR(VLOOKUP(B58,TUCAN_Liste!$A$2:$F$600,1,FALSE))),"",VLOOKUP(B58,TUCAN_Liste!$A$2:$F$600,6,FALSE))</f>
        <v/>
      </c>
      <c r="G58" s="71" t="str">
        <f>IF(OR(ISBLANK($B58),ISERROR(VLOOKUP($B58,TUCAN_Liste!$A$2:$F$600,1,FALSE))),"",VLOOKUP($B58,TUCAN_Liste!$A$2:$F$600,3,FALSE))</f>
        <v/>
      </c>
      <c r="H58" s="76"/>
      <c r="I58" s="76"/>
      <c r="J58" s="76"/>
      <c r="K58" s="76"/>
      <c r="L58" s="76"/>
      <c r="M58" s="76"/>
      <c r="N58" s="73"/>
      <c r="P58" s="22"/>
    </row>
    <row r="59" spans="1:21" ht="27" customHeight="1" x14ac:dyDescent="0.25">
      <c r="A59" s="158"/>
      <c r="B59" s="42" t="str">
        <f>IF($K$3="Bitte Vertiefungsrichtung auswählen","",IF(VLOOKUP($K$3,Datenquellen!$A$3:$N$10,12,FALSE)=0,"",VLOOKUP($K$3,Datenquellen!$A$3:$N$10,12,FALSE)))</f>
        <v/>
      </c>
      <c r="C59" s="71" t="str">
        <f>IF(OR(ISBLANK($B59),ISERROR(VLOOKUP($B59,TUCAN_Liste!$A$2:$F$600,1,FALSE))),"",VLOOKUP($B59,TUCAN_Liste!$A$2:$F$600,2,FALSE))</f>
        <v/>
      </c>
      <c r="D59" s="71" t="str">
        <f>IF(OR(ISBLANK($B59),ISERROR(VLOOKUP($B59,TUCAN_Liste!$A$2:$F$600,1,FALSE))),"",VLOOKUP($B59,TUCAN_Liste!$A$2:$F$600,6,FALSE))</f>
        <v/>
      </c>
      <c r="E59" s="71"/>
      <c r="F59" s="71" t="str">
        <f>IF(OR(ISBLANK(B59),ISERROR(VLOOKUP(B59,TUCAN_Liste!$A$2:$F$600,1,FALSE))),"",VLOOKUP(B59,TUCAN_Liste!$A$2:$F$600,6,FALSE))</f>
        <v/>
      </c>
      <c r="G59" s="71" t="str">
        <f>IF(OR(ISBLANK($B59),ISERROR(VLOOKUP($B59,TUCAN_Liste!$A$2:$F$600,1,FALSE))),"",VLOOKUP($B59,TUCAN_Liste!$A$2:$F$600,3,FALSE))</f>
        <v/>
      </c>
      <c r="H59" s="76"/>
      <c r="I59" s="76"/>
      <c r="J59" s="76"/>
      <c r="K59" s="76"/>
      <c r="L59" s="76"/>
      <c r="M59" s="76"/>
      <c r="N59" s="73"/>
      <c r="P59" s="22"/>
    </row>
    <row r="60" spans="1:21" ht="27" customHeight="1" x14ac:dyDescent="0.25">
      <c r="A60" s="158"/>
      <c r="B60" s="42" t="str">
        <f>IF($K$3="Bitte Vertiefungsrichtung auswählen","",IF(VLOOKUP($K$3,Datenquellen!$A$3:$N$10,13,FALSE)=0,"",VLOOKUP($K$3,Datenquellen!$A$3:$N$10,13,FALSE)))</f>
        <v/>
      </c>
      <c r="C60" s="71" t="str">
        <f>IF(OR(ISBLANK($B60),ISERROR(VLOOKUP($B60,TUCAN_Liste!$A$2:$F$600,1,FALSE))),"",VLOOKUP($B60,TUCAN_Liste!$A$2:$F$600,2,FALSE))</f>
        <v/>
      </c>
      <c r="D60" s="71" t="str">
        <f>IF(OR(ISBLANK($B60),ISERROR(VLOOKUP($B60,TUCAN_Liste!$A$2:$F$600,1,FALSE))),"",VLOOKUP($B60,TUCAN_Liste!$A$2:$F$600,6,FALSE))</f>
        <v/>
      </c>
      <c r="E60" s="71"/>
      <c r="F60" s="71" t="str">
        <f>IF(OR(ISBLANK(B60),ISERROR(VLOOKUP(B60,TUCAN_Liste!$A$2:$F$600,1,FALSE))),"",VLOOKUP(B60,TUCAN_Liste!$A$2:$F$600,6,FALSE))</f>
        <v/>
      </c>
      <c r="G60" s="71" t="str">
        <f>IF(OR(ISBLANK($B60),ISERROR(VLOOKUP($B60,TUCAN_Liste!$A$2:$F$600,1,FALSE))),"",VLOOKUP($B60,TUCAN_Liste!$A$2:$F$600,3,FALSE))</f>
        <v/>
      </c>
      <c r="H60" s="76"/>
      <c r="I60" s="76"/>
      <c r="J60" s="76"/>
      <c r="K60" s="76"/>
      <c r="L60" s="76"/>
      <c r="M60" s="76"/>
      <c r="N60" s="73"/>
      <c r="P60" s="22"/>
    </row>
    <row r="61" spans="1:21" ht="27" customHeight="1" x14ac:dyDescent="0.25">
      <c r="A61" s="158"/>
      <c r="B61" s="42"/>
      <c r="C61" s="71" t="str">
        <f>IF(OR(ISBLANK($B61),ISERROR(VLOOKUP($B61,TUCAN_Liste!$A$2:$F$600,1,FALSE))),"",VLOOKUP($B61,TUCAN_Liste!$A$2:$F$600,2,FALSE))</f>
        <v/>
      </c>
      <c r="D61" s="71" t="str">
        <f>IF(OR(ISBLANK($B61),ISERROR(VLOOKUP($B61,TUCAN_Liste!$A$2:$F$600,1,FALSE))),"",VLOOKUP($B61,TUCAN_Liste!$A$2:$F$600,6,FALSE))</f>
        <v/>
      </c>
      <c r="E61" s="71"/>
      <c r="F61" s="71" t="str">
        <f>IF(OR(ISBLANK(B61),ISERROR(VLOOKUP(B61,TUCAN_Liste!$A$2:$F$600,1,FALSE))),"",VLOOKUP(B61,TUCAN_Liste!$A$2:$F$600,6,FALSE))</f>
        <v/>
      </c>
      <c r="G61" s="71" t="str">
        <f>IF(OR(ISBLANK($B61),ISERROR(VLOOKUP($B61,TUCAN_Liste!$A$2:$F$600,1,FALSE))),"",VLOOKUP($B61,TUCAN_Liste!$A$2:$F$600,3,FALSE))</f>
        <v/>
      </c>
      <c r="H61" s="76"/>
      <c r="I61" s="76"/>
      <c r="J61" s="76"/>
      <c r="K61" s="76"/>
      <c r="L61" s="76"/>
      <c r="M61" s="76"/>
      <c r="N61" s="73"/>
      <c r="P61" s="22"/>
    </row>
    <row r="62" spans="1:21" ht="27" customHeight="1" x14ac:dyDescent="0.25">
      <c r="A62" s="159"/>
      <c r="B62" s="42"/>
      <c r="C62" s="71" t="str">
        <f>IF(OR(ISBLANK($B62),ISERROR(VLOOKUP($B62,TUCAN_Liste!$A$2:$F$600,1,FALSE))),"",VLOOKUP($B62,TUCAN_Liste!$A$2:$F$600,2,FALSE))</f>
        <v/>
      </c>
      <c r="D62" s="71" t="str">
        <f>IF(OR(ISBLANK($B62),ISERROR(VLOOKUP($B62,TUCAN_Liste!$A$2:$F$600,1,FALSE))),"",VLOOKUP($B62,TUCAN_Liste!$A$2:$F$600,6,FALSE))</f>
        <v/>
      </c>
      <c r="E62" s="71"/>
      <c r="F62" s="71" t="str">
        <f>IF(OR(ISBLANK(B62),ISERROR(VLOOKUP(B62,TUCAN_Liste!$A$2:$F$600,1,FALSE))),"",VLOOKUP(B62,TUCAN_Liste!$A$2:$F$600,6,FALSE))</f>
        <v/>
      </c>
      <c r="G62" s="71" t="str">
        <f>IF(OR(ISBLANK($B62),ISERROR(VLOOKUP($B62,TUCAN_Liste!$A$2:$F$600,1,FALSE))),"",VLOOKUP($B62,TUCAN_Liste!$A$2:$F$600,3,FALSE))</f>
        <v/>
      </c>
      <c r="H62" s="76"/>
      <c r="I62" s="76"/>
      <c r="J62" s="76"/>
      <c r="K62" s="76"/>
      <c r="L62" s="76"/>
      <c r="M62" s="76"/>
      <c r="N62" s="73"/>
      <c r="P62" s="22"/>
    </row>
    <row r="63" spans="1:21" ht="27" customHeight="1" x14ac:dyDescent="0.25">
      <c r="A63" s="157" t="s">
        <v>182</v>
      </c>
      <c r="B63" s="43"/>
      <c r="C63" s="74"/>
      <c r="D63" s="75"/>
      <c r="E63" s="75"/>
      <c r="F63" s="71" t="str">
        <f>IF(OR(ISBLANK(B63),ISERROR(VLOOKUP(B63,TUCAN_Liste!$A$2:$F$600,1,FALSE))),"",VLOOKUP(B63,TUCAN_Liste!$A$2:$F$600,6,FALSE))</f>
        <v/>
      </c>
      <c r="G63" s="76"/>
      <c r="H63" s="76"/>
      <c r="I63" s="76"/>
      <c r="J63" s="76"/>
      <c r="K63" s="76"/>
      <c r="L63" s="76"/>
      <c r="M63" s="76"/>
      <c r="N63" s="73"/>
      <c r="P63" s="22"/>
    </row>
    <row r="64" spans="1:21" ht="27" customHeight="1" x14ac:dyDescent="0.25">
      <c r="A64" s="158"/>
      <c r="B64" s="43"/>
      <c r="C64" s="74"/>
      <c r="D64" s="75"/>
      <c r="E64" s="75"/>
      <c r="F64" s="71" t="str">
        <f>IF(OR(ISBLANK(B64),ISERROR(VLOOKUP(B64,TUCAN_Liste!$A$2:$F$600,1,FALSE))),"",VLOOKUP(B64,TUCAN_Liste!$A$2:$F$600,6,FALSE))</f>
        <v/>
      </c>
      <c r="G64" s="76"/>
      <c r="H64" s="76"/>
      <c r="I64" s="76"/>
      <c r="J64" s="76"/>
      <c r="K64" s="76"/>
      <c r="L64" s="76"/>
      <c r="M64" s="76"/>
      <c r="N64" s="73"/>
      <c r="P64" s="22"/>
    </row>
    <row r="65" spans="1:21" ht="27" customHeight="1" x14ac:dyDescent="0.25">
      <c r="A65" s="158"/>
      <c r="B65" s="43"/>
      <c r="C65" s="74"/>
      <c r="D65" s="75"/>
      <c r="E65" s="75"/>
      <c r="F65" s="71" t="str">
        <f>IF(OR(ISBLANK(B65),ISERROR(VLOOKUP(B65,TUCAN_Liste!$A$2:$F$600,1,FALSE))),"",VLOOKUP(B65,TUCAN_Liste!$A$2:$F$600,6,FALSE))</f>
        <v/>
      </c>
      <c r="G65" s="76"/>
      <c r="H65" s="76"/>
      <c r="I65" s="76"/>
      <c r="J65" s="76"/>
      <c r="K65" s="76"/>
      <c r="L65" s="76"/>
      <c r="M65" s="76"/>
      <c r="N65" s="73"/>
      <c r="P65" s="22"/>
    </row>
    <row r="66" spans="1:21" ht="27" customHeight="1" x14ac:dyDescent="0.25">
      <c r="A66" s="158"/>
      <c r="B66" s="43"/>
      <c r="C66" s="74"/>
      <c r="D66" s="75"/>
      <c r="E66" s="75"/>
      <c r="F66" s="71" t="str">
        <f>IF(OR(ISBLANK(B66),ISERROR(VLOOKUP(B66,TUCAN_Liste!$A$2:$F$600,1,FALSE))),"",VLOOKUP(B66,TUCAN_Liste!$A$2:$F$600,6,FALSE))</f>
        <v/>
      </c>
      <c r="G66" s="76"/>
      <c r="H66" s="76"/>
      <c r="I66" s="76"/>
      <c r="J66" s="76"/>
      <c r="K66" s="76"/>
      <c r="L66" s="76"/>
      <c r="M66" s="76"/>
      <c r="N66" s="73"/>
      <c r="P66" s="22"/>
    </row>
    <row r="67" spans="1:21" ht="27" customHeight="1" x14ac:dyDescent="0.25">
      <c r="A67" s="158"/>
      <c r="B67" s="43"/>
      <c r="C67" s="74"/>
      <c r="D67" s="75"/>
      <c r="E67" s="75"/>
      <c r="F67" s="71" t="str">
        <f>IF(OR(ISBLANK(B67),ISERROR(VLOOKUP(B67,TUCAN_Liste!$A$2:$F$600,1,FALSE))),"",VLOOKUP(B67,TUCAN_Liste!$A$2:$F$600,6,FALSE))</f>
        <v/>
      </c>
      <c r="G67" s="76"/>
      <c r="H67" s="76"/>
      <c r="I67" s="76"/>
      <c r="J67" s="76"/>
      <c r="K67" s="76"/>
      <c r="L67" s="76"/>
      <c r="M67" s="76"/>
      <c r="N67" s="73"/>
      <c r="P67" s="22"/>
    </row>
    <row r="68" spans="1:21" ht="27" customHeight="1" thickBot="1" x14ac:dyDescent="0.3">
      <c r="A68" s="159"/>
      <c r="B68" s="43"/>
      <c r="C68" s="74"/>
      <c r="D68" s="75"/>
      <c r="E68" s="75"/>
      <c r="F68" s="71" t="str">
        <f>IF(OR(ISBLANK(B68),ISERROR(VLOOKUP(B68,TUCAN_Liste!$A$2:$F$600,1,FALSE))),"",VLOOKUP(B68,TUCAN_Liste!$A$2:$F$600,6,FALSE))</f>
        <v/>
      </c>
      <c r="G68" s="76"/>
      <c r="H68" s="76"/>
      <c r="I68" s="76"/>
      <c r="J68" s="76"/>
      <c r="K68" s="76"/>
      <c r="L68" s="76"/>
      <c r="M68" s="76"/>
      <c r="N68" s="73"/>
      <c r="P68" s="22"/>
    </row>
    <row r="69" spans="1:21" ht="21" customHeight="1" thickBot="1" x14ac:dyDescent="0.3">
      <c r="A69" s="160" t="s">
        <v>178</v>
      </c>
      <c r="B69" s="30"/>
      <c r="C69" s="81"/>
      <c r="D69" s="82"/>
      <c r="E69" s="82"/>
      <c r="F69" s="82" t="str">
        <f>IF(OR(ISBLANK(B69),ISERROR(VLOOKUP(B69,TUCAN_Liste!$A$2:$F$600,1,FALSE))),"",VLOOKUP(B69,TUCAN_Liste!$A$2:$F$600,6,FALSE))</f>
        <v/>
      </c>
      <c r="G69" s="82"/>
      <c r="H69" s="118">
        <f t="shared" ref="H69:M69" si="3">SUM(H57:H68)</f>
        <v>0</v>
      </c>
      <c r="I69" s="118">
        <f t="shared" si="3"/>
        <v>0</v>
      </c>
      <c r="J69" s="118">
        <f t="shared" si="3"/>
        <v>0</v>
      </c>
      <c r="K69" s="118">
        <f t="shared" si="3"/>
        <v>0</v>
      </c>
      <c r="L69" s="118">
        <f t="shared" si="3"/>
        <v>0</v>
      </c>
      <c r="M69" s="118">
        <f t="shared" si="3"/>
        <v>0</v>
      </c>
      <c r="N69" s="83"/>
      <c r="P69" s="22"/>
    </row>
    <row r="70" spans="1:21" ht="24" customHeight="1" thickBot="1" x14ac:dyDescent="0.3">
      <c r="A70" s="140"/>
      <c r="B70" s="31"/>
      <c r="C70" s="84"/>
      <c r="D70" s="85"/>
      <c r="E70" s="85"/>
      <c r="F70" s="85" t="str">
        <f>IF(OR(ISBLANK(B70),ISERROR(VLOOKUP(B70,TUCAN_Liste!$A$2:$F$600,1,FALSE))),"",VLOOKUP(B70,TUCAN_Liste!$A$2:$F$600,6,FALSE))</f>
        <v/>
      </c>
      <c r="G70" s="85"/>
      <c r="H70" s="173">
        <f>SUM(H69:M69)</f>
        <v>0</v>
      </c>
      <c r="I70" s="173"/>
      <c r="J70" s="173"/>
      <c r="K70" s="173"/>
      <c r="L70" s="173"/>
      <c r="M70" s="173"/>
      <c r="N70" s="86"/>
      <c r="P70" s="22"/>
    </row>
    <row r="71" spans="1:21" ht="27.75" customHeight="1" thickBot="1" x14ac:dyDescent="0.3">
      <c r="A71" s="109" t="s">
        <v>11</v>
      </c>
      <c r="B71" s="126" t="s">
        <v>196</v>
      </c>
      <c r="C71" s="127"/>
      <c r="D71" s="128"/>
      <c r="E71" s="128"/>
      <c r="F71" s="128"/>
      <c r="G71" s="128"/>
      <c r="H71" s="128"/>
      <c r="I71" s="128"/>
      <c r="J71" s="128"/>
      <c r="K71" s="128"/>
      <c r="L71" s="128"/>
      <c r="M71" s="128"/>
      <c r="N71" s="129"/>
      <c r="P71" s="22"/>
      <c r="R71" s="25"/>
      <c r="S71" s="25"/>
      <c r="T71" s="25"/>
      <c r="U71" s="25"/>
    </row>
    <row r="72" spans="1:21" s="25" customFormat="1" ht="15.75" thickBot="1" x14ac:dyDescent="0.3">
      <c r="A72" s="101"/>
      <c r="B72" s="102"/>
      <c r="C72" s="102"/>
      <c r="D72" s="103"/>
      <c r="E72" s="103"/>
      <c r="F72" s="102"/>
      <c r="G72" s="102"/>
      <c r="H72" s="102"/>
      <c r="I72" s="102"/>
      <c r="J72" s="102"/>
      <c r="K72" s="102"/>
      <c r="L72" s="102"/>
      <c r="M72" s="102"/>
      <c r="N72" s="104"/>
      <c r="P72" s="26"/>
      <c r="R72" s="15"/>
      <c r="S72" s="15"/>
      <c r="U72" s="15"/>
    </row>
    <row r="73" spans="1:21" s="25" customFormat="1" ht="45.75" thickBot="1" x14ac:dyDescent="0.3">
      <c r="A73" s="100" t="s">
        <v>189</v>
      </c>
      <c r="B73" s="98"/>
      <c r="C73" s="98"/>
      <c r="D73" s="98"/>
      <c r="E73" s="98"/>
      <c r="F73" s="98"/>
      <c r="G73" s="98"/>
      <c r="H73" s="98"/>
      <c r="I73" s="98"/>
      <c r="J73" s="98"/>
      <c r="K73" s="98"/>
      <c r="L73" s="98"/>
      <c r="M73" s="98"/>
      <c r="N73" s="99"/>
      <c r="P73" s="26"/>
      <c r="R73" s="15"/>
      <c r="S73" s="15"/>
      <c r="T73" s="15"/>
      <c r="U73" s="15"/>
    </row>
    <row r="74" spans="1:21" ht="27" customHeight="1" x14ac:dyDescent="0.25">
      <c r="A74" s="130" t="s">
        <v>135</v>
      </c>
      <c r="B74" s="42" t="str">
        <f>IF($K$3="Bitte Vertiefungsrichtung auswählen","",IF(VLOOKUP($K$3,Datenquellen!$A$3:$O$10,15,FALSE)=0,"",VLOOKUP($K$3,Datenquellen!$A$3:$O$10,15,FALSE)))</f>
        <v/>
      </c>
      <c r="C74" s="71" t="str">
        <f>IF(OR(ISBLANK($B74),ISERROR(VLOOKUP($B74,TUCAN_Liste!$A$2:$F$600,1,FALSE))),"",VLOOKUP($B74,TUCAN_Liste!$A$2:$F$600,2,FALSE))</f>
        <v/>
      </c>
      <c r="D74" s="71" t="str">
        <f>IF(OR(ISBLANK($B74),ISERROR(VLOOKUP($B74,TUCAN_Liste!$A$2:$F$600,1,FALSE))),"",VLOOKUP($B74,TUCAN_Liste!$A$2:$F$600,6,FALSE))</f>
        <v/>
      </c>
      <c r="E74" s="71"/>
      <c r="F74" s="71" t="str">
        <f>IF(OR(ISBLANK(B74),ISERROR(VLOOKUP(B74,TUCAN_Liste!$A$2:$F$600,1,FALSE))),"",VLOOKUP(B74,TUCAN_Liste!$A$2:$F$600,6,FALSE))</f>
        <v/>
      </c>
      <c r="G74" s="71" t="str">
        <f>IF(OR(ISBLANK($B74),ISERROR(VLOOKUP($B74,TUCAN_Liste!$A$2:$F$600,1,FALSE))),"",VLOOKUP($B74,TUCAN_Liste!$A$2:$F$600,3,FALSE))</f>
        <v/>
      </c>
      <c r="H74" s="76"/>
      <c r="I74" s="76"/>
      <c r="J74" s="76"/>
      <c r="K74" s="76"/>
      <c r="L74" s="76"/>
      <c r="M74" s="76"/>
      <c r="N74" s="72"/>
      <c r="P74" s="22"/>
    </row>
    <row r="75" spans="1:21" ht="27" customHeight="1" x14ac:dyDescent="0.25">
      <c r="A75" s="131"/>
      <c r="B75" s="45"/>
      <c r="C75" s="71" t="str">
        <f>IF(OR(ISBLANK($B75),ISERROR(VLOOKUP($B75,TUCAN_Liste!$A$2:$F$600,1,FALSE))),"",VLOOKUP($B75,TUCAN_Liste!$A$2:$F$600,2,FALSE))</f>
        <v/>
      </c>
      <c r="D75" s="71" t="str">
        <f>IF(OR(ISBLANK($B75),ISERROR(VLOOKUP($B75,TUCAN_Liste!$A$2:$F$600,1,FALSE))),"",VLOOKUP($B75,TUCAN_Liste!$A$2:$F$600,6,FALSE))</f>
        <v/>
      </c>
      <c r="E75" s="71"/>
      <c r="F75" s="71" t="str">
        <f>IF(OR(ISBLANK(B75),ISERROR(VLOOKUP(B75,TUCAN_Liste!$A$2:$F$600,1,FALSE))),"",VLOOKUP(B75,TUCAN_Liste!$A$2:$F$600,6,FALSE))</f>
        <v/>
      </c>
      <c r="G75" s="71" t="str">
        <f>IF(OR(ISBLANK($B75),ISERROR(VLOOKUP($B75,TUCAN_Liste!$A$2:$F$600,1,FALSE))),"",VLOOKUP($B75,TUCAN_Liste!$A$2:$F$600,3,FALSE))</f>
        <v/>
      </c>
      <c r="H75" s="76"/>
      <c r="I75" s="76"/>
      <c r="J75" s="76"/>
      <c r="K75" s="76"/>
      <c r="L75" s="76"/>
      <c r="M75" s="76"/>
      <c r="N75" s="73"/>
      <c r="P75" s="22"/>
    </row>
    <row r="76" spans="1:21" ht="27" customHeight="1" x14ac:dyDescent="0.25">
      <c r="A76" s="131"/>
      <c r="B76" s="45"/>
      <c r="C76" s="71" t="str">
        <f>IF(OR(ISBLANK($B76),ISERROR(VLOOKUP($B76,TUCAN_Liste!$A$2:$F$600,1,FALSE))),"",VLOOKUP($B76,TUCAN_Liste!$A$2:$F$600,2,FALSE))</f>
        <v/>
      </c>
      <c r="D76" s="71" t="str">
        <f>IF(OR(ISBLANK($B76),ISERROR(VLOOKUP($B76,TUCAN_Liste!$A$2:$F$600,1,FALSE))),"",VLOOKUP($B76,TUCAN_Liste!$A$2:$F$600,6,FALSE))</f>
        <v/>
      </c>
      <c r="E76" s="71"/>
      <c r="F76" s="71" t="str">
        <f>IF(OR(ISBLANK(B76),ISERROR(VLOOKUP(B76,TUCAN_Liste!$A$2:$F$600,1,FALSE))),"",VLOOKUP(B76,TUCAN_Liste!$A$2:$F$600,6,FALSE))</f>
        <v/>
      </c>
      <c r="G76" s="71"/>
      <c r="H76" s="76"/>
      <c r="I76" s="76"/>
      <c r="J76" s="76"/>
      <c r="K76" s="76"/>
      <c r="L76" s="76"/>
      <c r="M76" s="76"/>
      <c r="N76" s="73"/>
      <c r="P76" s="22"/>
    </row>
    <row r="77" spans="1:21" ht="27" customHeight="1" x14ac:dyDescent="0.25">
      <c r="A77" s="131"/>
      <c r="B77" s="45"/>
      <c r="C77" s="71" t="str">
        <f>IF(OR(ISBLANK($B77),ISERROR(VLOOKUP($B77,TUCAN_Liste!$A$2:$F$600,1,FALSE))),"",VLOOKUP($B77,TUCAN_Liste!$A$2:$F$600,2,FALSE))</f>
        <v/>
      </c>
      <c r="D77" s="71" t="str">
        <f>IF(OR(ISBLANK($B77),ISERROR(VLOOKUP($B77,TUCAN_Liste!$A$2:$F$600,1,FALSE))),"",VLOOKUP($B77,TUCAN_Liste!$A$2:$F$600,6,FALSE))</f>
        <v/>
      </c>
      <c r="E77" s="71"/>
      <c r="F77" s="71" t="str">
        <f>IF(OR(ISBLANK(B77),ISERROR(VLOOKUP(B77,TUCAN_Liste!$A$2:$F$600,1,FALSE))),"",VLOOKUP(B77,TUCAN_Liste!$A$2:$F$600,6,FALSE))</f>
        <v/>
      </c>
      <c r="G77" s="71"/>
      <c r="H77" s="76"/>
      <c r="I77" s="76"/>
      <c r="J77" s="76"/>
      <c r="K77" s="76"/>
      <c r="L77" s="76"/>
      <c r="M77" s="76"/>
      <c r="N77" s="73"/>
      <c r="P77" s="22"/>
    </row>
    <row r="78" spans="1:21" ht="27" customHeight="1" x14ac:dyDescent="0.25">
      <c r="A78" s="131"/>
      <c r="B78" s="45"/>
      <c r="C78" s="71" t="str">
        <f>IF(OR(ISBLANK($B78),ISERROR(VLOOKUP($B78,TUCAN_Liste!$A$2:$F$600,1,FALSE))),"",VLOOKUP($B78,TUCAN_Liste!$A$2:$F$600,2,FALSE))</f>
        <v/>
      </c>
      <c r="D78" s="71" t="str">
        <f>IF(OR(ISBLANK($B78),ISERROR(VLOOKUP($B78,TUCAN_Liste!$A$2:$F$600,1,FALSE))),"",VLOOKUP($B78,TUCAN_Liste!$A$2:$F$600,6,FALSE))</f>
        <v/>
      </c>
      <c r="E78" s="71"/>
      <c r="F78" s="71" t="str">
        <f>IF(OR(ISBLANK(B78),ISERROR(VLOOKUP(B78,TUCAN_Liste!$A$2:$F$600,1,FALSE))),"",VLOOKUP(B78,TUCAN_Liste!$A$2:$F$600,6,FALSE))</f>
        <v/>
      </c>
      <c r="G78" s="71"/>
      <c r="H78" s="76"/>
      <c r="I78" s="76"/>
      <c r="J78" s="76"/>
      <c r="K78" s="76"/>
      <c r="L78" s="76"/>
      <c r="M78" s="76"/>
      <c r="N78" s="73"/>
      <c r="P78" s="22"/>
    </row>
    <row r="79" spans="1:21" ht="27" customHeight="1" x14ac:dyDescent="0.25">
      <c r="A79" s="139" t="s">
        <v>13</v>
      </c>
      <c r="B79" s="43"/>
      <c r="C79" s="74"/>
      <c r="D79" s="75"/>
      <c r="E79" s="75"/>
      <c r="F79" s="71" t="str">
        <f>IF(OR(ISBLANK(B79),ISERROR(VLOOKUP(B79,TUCAN_Liste!$A$2:$F$600,1,FALSE))),"",VLOOKUP(B79,TUCAN_Liste!$A$2:$F$600,6,FALSE))</f>
        <v/>
      </c>
      <c r="G79" s="76"/>
      <c r="H79" s="76"/>
      <c r="I79" s="76"/>
      <c r="J79" s="76"/>
      <c r="K79" s="76"/>
      <c r="L79" s="76"/>
      <c r="M79" s="76"/>
      <c r="N79" s="73"/>
      <c r="P79" s="22"/>
    </row>
    <row r="80" spans="1:21" ht="27" customHeight="1" x14ac:dyDescent="0.25">
      <c r="A80" s="140"/>
      <c r="B80" s="45"/>
      <c r="C80" s="74"/>
      <c r="D80" s="75"/>
      <c r="E80" s="75"/>
      <c r="F80" s="71" t="str">
        <f>IF(OR(ISBLANK(B80),ISERROR(VLOOKUP(B80,TUCAN_Liste!$A$2:$F$600,1,FALSE))),"",VLOOKUP(B80,TUCAN_Liste!$A$2:$F$600,6,FALSE))</f>
        <v/>
      </c>
      <c r="G80" s="76"/>
      <c r="H80" s="76"/>
      <c r="I80" s="76"/>
      <c r="J80" s="76"/>
      <c r="K80" s="76"/>
      <c r="L80" s="76"/>
      <c r="M80" s="76"/>
      <c r="N80" s="73"/>
      <c r="P80" s="22"/>
    </row>
    <row r="81" spans="1:16" ht="27" customHeight="1" x14ac:dyDescent="0.25">
      <c r="A81" s="140"/>
      <c r="B81" s="45"/>
      <c r="C81" s="74"/>
      <c r="D81" s="75"/>
      <c r="E81" s="75"/>
      <c r="F81" s="71" t="str">
        <f>IF(OR(ISBLANK(B81),ISERROR(VLOOKUP(B81,TUCAN_Liste!$A$2:$F$600,1,FALSE))),"",VLOOKUP(B81,TUCAN_Liste!$A$2:$F$600,6,FALSE))</f>
        <v/>
      </c>
      <c r="G81" s="76"/>
      <c r="H81" s="76"/>
      <c r="I81" s="76"/>
      <c r="J81" s="76"/>
      <c r="K81" s="76"/>
      <c r="L81" s="76"/>
      <c r="M81" s="76"/>
      <c r="N81" s="73"/>
      <c r="P81" s="22"/>
    </row>
    <row r="82" spans="1:16" ht="27" customHeight="1" x14ac:dyDescent="0.25">
      <c r="A82" s="140"/>
      <c r="B82" s="45"/>
      <c r="C82" s="74"/>
      <c r="D82" s="75"/>
      <c r="E82" s="75"/>
      <c r="F82" s="71" t="str">
        <f>IF(OR(ISBLANK(B82),ISERROR(VLOOKUP(B82,TUCAN_Liste!$A$2:$F$600,1,FALSE))),"",VLOOKUP(B82,TUCAN_Liste!$A$2:$F$600,6,FALSE))</f>
        <v/>
      </c>
      <c r="G82" s="76"/>
      <c r="H82" s="76"/>
      <c r="I82" s="76"/>
      <c r="J82" s="76"/>
      <c r="K82" s="76"/>
      <c r="L82" s="76"/>
      <c r="M82" s="76"/>
      <c r="N82" s="73"/>
      <c r="P82" s="22"/>
    </row>
    <row r="83" spans="1:16" ht="27" customHeight="1" x14ac:dyDescent="0.25">
      <c r="A83" s="140"/>
      <c r="B83" s="45"/>
      <c r="C83" s="74"/>
      <c r="D83" s="75"/>
      <c r="E83" s="75"/>
      <c r="F83" s="71" t="str">
        <f>IF(OR(ISBLANK(B83),ISERROR(VLOOKUP(B83,TUCAN_Liste!$A$2:$F$600,1,FALSE))),"",VLOOKUP(B83,TUCAN_Liste!$A$2:$F$600,6,FALSE))</f>
        <v/>
      </c>
      <c r="G83" s="76"/>
      <c r="H83" s="76"/>
      <c r="I83" s="76"/>
      <c r="J83" s="76"/>
      <c r="K83" s="76"/>
      <c r="L83" s="76"/>
      <c r="M83" s="76"/>
      <c r="N83" s="73"/>
      <c r="P83" s="22"/>
    </row>
    <row r="84" spans="1:16" ht="27" customHeight="1" thickBot="1" x14ac:dyDescent="0.3">
      <c r="A84" s="140"/>
      <c r="B84" s="45"/>
      <c r="C84" s="74"/>
      <c r="D84" s="75"/>
      <c r="E84" s="75"/>
      <c r="F84" s="71" t="str">
        <f>IF(OR(ISBLANK(B84),ISERROR(VLOOKUP(B84,TUCAN_Liste!$A$2:$F$600,1,FALSE))),"",VLOOKUP(B84,TUCAN_Liste!$A$2:$F$600,6,FALSE))</f>
        <v/>
      </c>
      <c r="G84" s="76"/>
      <c r="H84" s="76"/>
      <c r="I84" s="76"/>
      <c r="J84" s="76"/>
      <c r="K84" s="76"/>
      <c r="L84" s="76"/>
      <c r="M84" s="76"/>
      <c r="N84" s="73"/>
      <c r="P84" s="22"/>
    </row>
    <row r="85" spans="1:16" ht="29.25" customHeight="1" thickBot="1" x14ac:dyDescent="0.3">
      <c r="A85" s="141" t="s">
        <v>175</v>
      </c>
      <c r="B85" s="48"/>
      <c r="C85" s="87"/>
      <c r="D85" s="88"/>
      <c r="E85" s="88"/>
      <c r="F85" s="89"/>
      <c r="G85" s="89"/>
      <c r="H85" s="118">
        <f t="shared" ref="H85:M85" si="4">SUM(H71:H84)</f>
        <v>0</v>
      </c>
      <c r="I85" s="118">
        <f t="shared" si="4"/>
        <v>0</v>
      </c>
      <c r="J85" s="118">
        <f t="shared" si="4"/>
        <v>0</v>
      </c>
      <c r="K85" s="118">
        <f t="shared" si="4"/>
        <v>0</v>
      </c>
      <c r="L85" s="118">
        <f t="shared" si="4"/>
        <v>0</v>
      </c>
      <c r="M85" s="118">
        <f t="shared" si="4"/>
        <v>0</v>
      </c>
      <c r="N85" s="90"/>
      <c r="P85" s="22"/>
    </row>
    <row r="86" spans="1:16" ht="30" customHeight="1" thickBot="1" x14ac:dyDescent="0.3">
      <c r="A86" s="142"/>
      <c r="B86" s="49"/>
      <c r="C86" s="91"/>
      <c r="D86" s="92"/>
      <c r="E86" s="92"/>
      <c r="F86" s="93"/>
      <c r="G86" s="93"/>
      <c r="H86" s="173">
        <f>SUM(H85:M85)</f>
        <v>0</v>
      </c>
      <c r="I86" s="173"/>
      <c r="J86" s="173"/>
      <c r="K86" s="173"/>
      <c r="L86" s="173"/>
      <c r="M86" s="173"/>
      <c r="N86" s="94"/>
      <c r="P86" s="22"/>
    </row>
    <row r="87" spans="1:16" ht="27" customHeight="1" thickBot="1" x14ac:dyDescent="0.3">
      <c r="A87" s="109" t="s">
        <v>11</v>
      </c>
      <c r="B87" s="132" t="s">
        <v>14</v>
      </c>
      <c r="C87" s="132"/>
      <c r="D87" s="133"/>
      <c r="E87" s="133"/>
      <c r="F87" s="133"/>
      <c r="G87" s="133"/>
      <c r="H87" s="133"/>
      <c r="I87" s="133"/>
      <c r="J87" s="133"/>
      <c r="K87" s="133"/>
      <c r="L87" s="133"/>
      <c r="M87" s="133"/>
      <c r="N87" s="134"/>
      <c r="P87" s="22"/>
    </row>
    <row r="88" spans="1:16" ht="27" customHeight="1" thickBot="1" x14ac:dyDescent="0.3">
      <c r="A88" s="54" t="s">
        <v>15</v>
      </c>
      <c r="B88" s="121" t="s">
        <v>28</v>
      </c>
      <c r="C88" s="122"/>
      <c r="D88" s="120"/>
      <c r="E88" s="120"/>
      <c r="F88" s="120"/>
      <c r="G88" s="120">
        <v>30</v>
      </c>
      <c r="H88" s="79"/>
      <c r="I88" s="79"/>
      <c r="J88" s="79"/>
      <c r="K88" s="79"/>
      <c r="L88" s="79"/>
      <c r="M88" s="79"/>
      <c r="N88" s="123"/>
      <c r="P88" s="22"/>
    </row>
    <row r="89" spans="1:16" ht="27" customHeight="1" thickBot="1" x14ac:dyDescent="0.3">
      <c r="A89" s="109" t="s">
        <v>11</v>
      </c>
      <c r="B89" s="135" t="s">
        <v>16</v>
      </c>
      <c r="C89" s="136"/>
      <c r="D89" s="137"/>
      <c r="E89" s="137"/>
      <c r="F89" s="137"/>
      <c r="G89" s="137"/>
      <c r="H89" s="137"/>
      <c r="I89" s="137"/>
      <c r="J89" s="137"/>
      <c r="K89" s="137"/>
      <c r="L89" s="137"/>
      <c r="M89" s="137"/>
      <c r="N89" s="138"/>
      <c r="P89" s="155"/>
    </row>
    <row r="90" spans="1:16" ht="16.5" customHeight="1" thickBot="1" x14ac:dyDescent="0.3">
      <c r="A90" s="145" t="s">
        <v>134</v>
      </c>
      <c r="B90" s="143"/>
      <c r="C90" s="143"/>
      <c r="D90" s="143"/>
      <c r="E90" s="143"/>
      <c r="F90" s="143"/>
      <c r="G90" s="152">
        <f>SUM($G$10:$G$16,$G$18:$G$24,$G$26:$G$40,$G$57:$G$70,$G$74:$G$86,$G$88)</f>
        <v>84</v>
      </c>
      <c r="H90" s="95">
        <f t="shared" ref="H90:M90" si="5">H$41</f>
        <v>0</v>
      </c>
      <c r="I90" s="95">
        <f t="shared" si="5"/>
        <v>0</v>
      </c>
      <c r="J90" s="95">
        <f t="shared" si="5"/>
        <v>0</v>
      </c>
      <c r="K90" s="95">
        <f t="shared" si="5"/>
        <v>0</v>
      </c>
      <c r="L90" s="95">
        <f t="shared" si="5"/>
        <v>0</v>
      </c>
      <c r="M90" s="95">
        <f t="shared" si="5"/>
        <v>0</v>
      </c>
      <c r="N90" s="152"/>
      <c r="P90" s="148"/>
    </row>
    <row r="91" spans="1:16" ht="16.5" customHeight="1" thickBot="1" x14ac:dyDescent="0.3">
      <c r="A91" s="144"/>
      <c r="B91" s="144"/>
      <c r="C91" s="144"/>
      <c r="D91" s="144"/>
      <c r="E91" s="144"/>
      <c r="F91" s="144"/>
      <c r="G91" s="178"/>
      <c r="H91" s="175">
        <f>SUM(H90:M90)</f>
        <v>0</v>
      </c>
      <c r="I91" s="176"/>
      <c r="J91" s="176"/>
      <c r="K91" s="176"/>
      <c r="L91" s="176"/>
      <c r="M91" s="177"/>
      <c r="N91" s="153"/>
      <c r="P91" s="155"/>
    </row>
    <row r="92" spans="1:16" x14ac:dyDescent="0.25">
      <c r="A92" s="21"/>
      <c r="B92" s="21"/>
      <c r="C92" s="21"/>
      <c r="D92" s="21"/>
      <c r="E92" s="21"/>
      <c r="F92" s="21"/>
      <c r="G92" s="21"/>
      <c r="H92" s="21"/>
      <c r="I92" s="21"/>
      <c r="J92" s="21"/>
      <c r="K92" s="21"/>
      <c r="L92" s="21"/>
      <c r="M92" s="21"/>
      <c r="N92" s="21"/>
      <c r="P92" s="148"/>
    </row>
    <row r="93" spans="1:16" ht="19.5" customHeight="1" x14ac:dyDescent="0.25">
      <c r="A93" s="146" t="s">
        <v>32</v>
      </c>
      <c r="B93" s="146"/>
      <c r="C93" s="146"/>
      <c r="D93" s="146"/>
      <c r="E93" s="146"/>
      <c r="F93" s="146"/>
      <c r="H93" s="146" t="s">
        <v>33</v>
      </c>
      <c r="I93" s="146"/>
      <c r="J93" s="146"/>
      <c r="K93" s="146"/>
      <c r="L93" s="146"/>
      <c r="M93" s="146"/>
      <c r="N93" s="146"/>
      <c r="P93" s="22"/>
    </row>
    <row r="94" spans="1:16" ht="180.75" customHeight="1" x14ac:dyDescent="0.25">
      <c r="A94" s="125" t="s">
        <v>38</v>
      </c>
      <c r="B94" s="125"/>
      <c r="C94" s="125"/>
      <c r="D94" s="125"/>
      <c r="E94" s="125"/>
      <c r="F94" s="125"/>
      <c r="H94" s="125" t="s">
        <v>39</v>
      </c>
      <c r="I94" s="125"/>
      <c r="J94" s="125"/>
      <c r="K94" s="125"/>
      <c r="L94" s="125"/>
      <c r="M94" s="125"/>
      <c r="N94" s="125"/>
      <c r="P94" s="22"/>
    </row>
    <row r="95" spans="1:16" ht="27.75" customHeight="1" x14ac:dyDescent="0.25">
      <c r="A95" s="174" t="s">
        <v>197</v>
      </c>
      <c r="B95" s="174"/>
      <c r="C95" s="174"/>
      <c r="D95" s="174"/>
      <c r="E95" s="174"/>
      <c r="F95" s="174"/>
      <c r="G95" s="174"/>
      <c r="H95" s="174"/>
      <c r="I95" s="174"/>
      <c r="J95" s="174"/>
      <c r="K95" s="174"/>
      <c r="L95" s="174"/>
      <c r="M95" s="174"/>
      <c r="N95" s="174"/>
      <c r="O95" s="174"/>
      <c r="P95" s="174"/>
    </row>
    <row r="96" spans="1:16" x14ac:dyDescent="0.25">
      <c r="B96" s="38"/>
    </row>
  </sheetData>
  <sheetProtection password="9D95" sheet="1"/>
  <protectedRanges>
    <protectedRange sqref="B33:E40 H26:M32 G33:M40" name="Eingabe ET und MB"/>
    <protectedRange sqref="B10:E16 G10:M16" name="Eingabe Auflagen"/>
    <protectedRange sqref="B3:B5 K3 E3:E5" name="Eingabe Persönliche Daten"/>
    <protectedRange sqref="B63:E68 H57:M62 G63:M68" name="Eingabe Inf Ing Nat"/>
    <protectedRange sqref="B79:E84 H74:M78 G79:M84" name="Eingabe Studium Generale"/>
    <protectedRange sqref="B88:M88" name="Eingabe Thesis"/>
    <protectedRange sqref="H18:M24 B20" name="Eingabe Pflicht"/>
    <protectedRange sqref="H56:M56 H8:M9 H73:M73" name="Auswahl Semester"/>
  </protectedRanges>
  <mergeCells count="62">
    <mergeCell ref="H3:J3"/>
    <mergeCell ref="H4:J4"/>
    <mergeCell ref="H5:J5"/>
    <mergeCell ref="K3:N3"/>
    <mergeCell ref="C3:D3"/>
    <mergeCell ref="C4:D4"/>
    <mergeCell ref="C5:D5"/>
    <mergeCell ref="E3:G3"/>
    <mergeCell ref="E4:G4"/>
    <mergeCell ref="E5:G5"/>
    <mergeCell ref="K6:N6"/>
    <mergeCell ref="K4:N4"/>
    <mergeCell ref="K5:N5"/>
    <mergeCell ref="A41:A42"/>
    <mergeCell ref="H42:M42"/>
    <mergeCell ref="B17:N17"/>
    <mergeCell ref="A33:A40"/>
    <mergeCell ref="A10:A16"/>
    <mergeCell ref="A95:P95"/>
    <mergeCell ref="D51:F51"/>
    <mergeCell ref="G51:I51"/>
    <mergeCell ref="H91:M91"/>
    <mergeCell ref="G90:G91"/>
    <mergeCell ref="P91:P92"/>
    <mergeCell ref="A1:P1"/>
    <mergeCell ref="A63:A68"/>
    <mergeCell ref="A69:A70"/>
    <mergeCell ref="A18:A24"/>
    <mergeCell ref="B25:N25"/>
    <mergeCell ref="A26:A32"/>
    <mergeCell ref="A57:A62"/>
    <mergeCell ref="B46:F46"/>
    <mergeCell ref="A43:A44"/>
    <mergeCell ref="A48:P48"/>
    <mergeCell ref="B45:N45"/>
    <mergeCell ref="B43:N43"/>
    <mergeCell ref="H70:M70"/>
    <mergeCell ref="H86:M86"/>
    <mergeCell ref="D50:F50"/>
    <mergeCell ref="G50:I50"/>
    <mergeCell ref="J50:K50"/>
    <mergeCell ref="L50:N50"/>
    <mergeCell ref="P50:P52"/>
    <mergeCell ref="P89:P90"/>
    <mergeCell ref="J51:K51"/>
    <mergeCell ref="L51:N51"/>
    <mergeCell ref="G52:I52"/>
    <mergeCell ref="J52:K52"/>
    <mergeCell ref="L52:N52"/>
    <mergeCell ref="A94:F94"/>
    <mergeCell ref="H94:N94"/>
    <mergeCell ref="B71:N71"/>
    <mergeCell ref="A74:A78"/>
    <mergeCell ref="B87:N87"/>
    <mergeCell ref="B89:N89"/>
    <mergeCell ref="A79:A84"/>
    <mergeCell ref="A85:A86"/>
    <mergeCell ref="B90:F91"/>
    <mergeCell ref="A90:A91"/>
    <mergeCell ref="A93:F93"/>
    <mergeCell ref="H93:N93"/>
    <mergeCell ref="N90:N91"/>
  </mergeCells>
  <conditionalFormatting sqref="H42:M42">
    <cfRule type="cellIs" dxfId="3" priority="9" operator="greaterThan">
      <formula>32</formula>
    </cfRule>
  </conditionalFormatting>
  <conditionalFormatting sqref="H91:M91">
    <cfRule type="cellIs" dxfId="2" priority="3" operator="greaterThan">
      <formula>119</formula>
    </cfRule>
  </conditionalFormatting>
  <conditionalFormatting sqref="H70:M70">
    <cfRule type="cellIs" dxfId="1" priority="2" operator="greaterThan">
      <formula>32</formula>
    </cfRule>
  </conditionalFormatting>
  <conditionalFormatting sqref="H86:M86">
    <cfRule type="cellIs" dxfId="0" priority="1" operator="greaterThan">
      <formula>32</formula>
    </cfRule>
  </conditionalFormatting>
  <dataValidations count="5">
    <dataValidation type="list" allowBlank="1" showInputMessage="1" showErrorMessage="1" sqref="H19:M24 H74:M84 H88:M88 H57:M68 H10:M16 H26:M40">
      <formula1>$G10</formula1>
    </dataValidation>
    <dataValidation type="list" allowBlank="1" showInputMessage="1" showErrorMessage="1" sqref="B20">
      <formula1>$T$3:$T$5</formula1>
    </dataValidation>
    <dataValidation type="list" allowBlank="1" showInputMessage="1" showErrorMessage="1" sqref="H18:M18">
      <formula1>$G$18</formula1>
    </dataValidation>
    <dataValidation type="list" allowBlank="1" showInputMessage="1" showErrorMessage="1" sqref="H56:M56 H73:M73 H8:M9">
      <formula1>$U$3:$U$14</formula1>
    </dataValidation>
    <dataValidation type="list" allowBlank="1" showInputMessage="1" showErrorMessage="1" sqref="K3">
      <formula1>$R$3:$R$11</formula1>
    </dataValidation>
  </dataValidations>
  <pageMargins left="0.70866141732283472" right="0.70866141732283472" top="0.78740157480314965" bottom="0.78740157480314965" header="0.31496062992125984" footer="0.31496062992125984"/>
  <pageSetup paperSize="256" scale="55" fitToHeight="6" orientation="landscape" horizontalDpi="300" verticalDpi="300" r:id="rId1"/>
  <headerFooter>
    <oddHeader>&amp;CStudienplan Master Mechatronik</oddHeader>
    <oddFooter>&amp;LBearbeitungsstand des Formularlayouts: 5.10.2009&amp;CDateiname: &amp;Z&amp;F&amp;RDruckdatum: &amp;D (&amp;T)</oddFooter>
  </headerFooter>
  <rowBreaks count="1" manualBreakCount="1">
    <brk id="32" max="15" man="1"/>
  </rowBreaks>
  <ignoredErrors>
    <ignoredError sqref="C19 G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opLeftCell="D1" zoomScale="85" zoomScaleNormal="85" workbookViewId="0">
      <pane ySplit="2" topLeftCell="A3" activePane="bottomLeft" state="frozenSplit"/>
      <selection pane="bottomLeft" activeCell="B17" sqref="B17"/>
    </sheetView>
  </sheetViews>
  <sheetFormatPr baseColWidth="10" defaultRowHeight="15" x14ac:dyDescent="0.25"/>
  <cols>
    <col min="1" max="1" width="43.5703125" bestFit="1" customWidth="1"/>
    <col min="2" max="2" width="19" bestFit="1" customWidth="1"/>
    <col min="3" max="7" width="20.42578125" bestFit="1" customWidth="1"/>
    <col min="8" max="8" width="20.42578125" customWidth="1"/>
    <col min="9" max="9" width="20.42578125" bestFit="1" customWidth="1"/>
    <col min="10" max="10" width="19.5703125" customWidth="1"/>
    <col min="11" max="13" width="20" bestFit="1" customWidth="1"/>
    <col min="14" max="14" width="27.140625" customWidth="1"/>
    <col min="15" max="15" width="27" customWidth="1"/>
  </cols>
  <sheetData>
    <row r="1" spans="1:15" ht="15.75" thickBot="1" x14ac:dyDescent="0.3"/>
    <row r="2" spans="1:15" s="107" customFormat="1" ht="30.75" thickBot="1" x14ac:dyDescent="0.3">
      <c r="A2" s="108" t="s">
        <v>6</v>
      </c>
      <c r="B2" s="108" t="s">
        <v>44</v>
      </c>
      <c r="C2" s="108" t="s">
        <v>62</v>
      </c>
      <c r="D2" s="108" t="s">
        <v>63</v>
      </c>
      <c r="E2" s="108" t="s">
        <v>64</v>
      </c>
      <c r="F2" s="108" t="s">
        <v>65</v>
      </c>
      <c r="G2" s="108" t="s">
        <v>66</v>
      </c>
      <c r="H2" s="108" t="s">
        <v>67</v>
      </c>
      <c r="I2" s="108" t="s">
        <v>68</v>
      </c>
      <c r="J2" s="108" t="s">
        <v>73</v>
      </c>
      <c r="K2" s="108" t="s">
        <v>80</v>
      </c>
      <c r="L2" s="108" t="s">
        <v>81</v>
      </c>
      <c r="M2" s="108" t="s">
        <v>82</v>
      </c>
      <c r="N2" s="108" t="s">
        <v>91</v>
      </c>
      <c r="O2" s="108" t="s">
        <v>136</v>
      </c>
    </row>
    <row r="3" spans="1:15" s="15" customFormat="1" ht="45" x14ac:dyDescent="0.25">
      <c r="A3" s="106" t="s">
        <v>43</v>
      </c>
      <c r="B3" s="106" t="s">
        <v>52</v>
      </c>
      <c r="C3" s="106" t="s">
        <v>90</v>
      </c>
      <c r="D3" s="106" t="s">
        <v>118</v>
      </c>
      <c r="E3" s="106" t="s">
        <v>93</v>
      </c>
      <c r="F3" s="106" t="s">
        <v>94</v>
      </c>
      <c r="G3" s="106">
        <v>0</v>
      </c>
      <c r="H3" s="106"/>
      <c r="I3" s="106"/>
      <c r="J3" s="106" t="s">
        <v>95</v>
      </c>
      <c r="K3" s="106" t="s">
        <v>96</v>
      </c>
      <c r="L3" s="106" t="s">
        <v>97</v>
      </c>
      <c r="M3" s="106"/>
      <c r="N3" s="106" t="s">
        <v>92</v>
      </c>
      <c r="O3" s="106"/>
    </row>
    <row r="4" spans="1:15" s="15" customFormat="1" ht="30" x14ac:dyDescent="0.25">
      <c r="A4" s="105" t="s">
        <v>45</v>
      </c>
      <c r="B4" s="105" t="s">
        <v>53</v>
      </c>
      <c r="C4" s="105" t="s">
        <v>98</v>
      </c>
      <c r="D4" s="105" t="s">
        <v>99</v>
      </c>
      <c r="E4" s="105" t="s">
        <v>94</v>
      </c>
      <c r="F4" s="105" t="s">
        <v>118</v>
      </c>
      <c r="G4" s="105" t="s">
        <v>120</v>
      </c>
      <c r="H4" s="105"/>
      <c r="I4" s="105"/>
      <c r="J4" s="105"/>
      <c r="K4" s="105"/>
      <c r="L4" s="105"/>
      <c r="M4" s="105"/>
      <c r="N4" s="105"/>
      <c r="O4" s="105"/>
    </row>
    <row r="5" spans="1:15" s="15" customFormat="1" ht="45" x14ac:dyDescent="0.25">
      <c r="A5" s="105" t="s">
        <v>46</v>
      </c>
      <c r="B5" s="105" t="s">
        <v>54</v>
      </c>
      <c r="C5" s="105" t="s">
        <v>100</v>
      </c>
      <c r="D5" s="105" t="s">
        <v>101</v>
      </c>
      <c r="E5" s="105" t="s">
        <v>102</v>
      </c>
      <c r="F5" s="105" t="s">
        <v>103</v>
      </c>
      <c r="G5" s="105" t="s">
        <v>104</v>
      </c>
      <c r="H5" s="105"/>
      <c r="I5" s="105"/>
      <c r="J5" s="105" t="s">
        <v>105</v>
      </c>
      <c r="K5" s="105"/>
      <c r="L5" s="105"/>
      <c r="M5" s="105"/>
      <c r="N5" s="105"/>
      <c r="O5" s="105"/>
    </row>
    <row r="6" spans="1:15" s="15" customFormat="1" ht="45" x14ac:dyDescent="0.25">
      <c r="A6" s="105" t="s">
        <v>47</v>
      </c>
      <c r="B6" s="105" t="s">
        <v>55</v>
      </c>
      <c r="C6" s="105" t="s">
        <v>117</v>
      </c>
      <c r="D6" s="105" t="s">
        <v>106</v>
      </c>
      <c r="E6" s="105">
        <v>0</v>
      </c>
      <c r="F6" s="105">
        <v>0</v>
      </c>
      <c r="G6" s="105">
        <v>0</v>
      </c>
      <c r="H6" s="105"/>
      <c r="I6" s="105"/>
      <c r="J6" s="105" t="s">
        <v>107</v>
      </c>
      <c r="K6" s="105" t="s">
        <v>108</v>
      </c>
      <c r="L6" s="105" t="s">
        <v>109</v>
      </c>
      <c r="M6" s="105" t="s">
        <v>110</v>
      </c>
      <c r="N6" s="105"/>
      <c r="O6" s="105"/>
    </row>
    <row r="7" spans="1:15" s="15" customFormat="1" ht="45" x14ac:dyDescent="0.25">
      <c r="A7" s="105" t="s">
        <v>48</v>
      </c>
      <c r="B7" s="105" t="s">
        <v>56</v>
      </c>
      <c r="C7" s="105" t="s">
        <v>111</v>
      </c>
      <c r="D7" s="105" t="s">
        <v>112</v>
      </c>
      <c r="E7" s="105" t="s">
        <v>113</v>
      </c>
      <c r="F7" s="105" t="s">
        <v>114</v>
      </c>
      <c r="G7" s="105">
        <v>0</v>
      </c>
      <c r="H7" s="105"/>
      <c r="I7" s="105"/>
      <c r="J7" s="105"/>
      <c r="K7" s="105"/>
      <c r="L7" s="105"/>
      <c r="M7" s="105"/>
      <c r="N7" s="105"/>
      <c r="O7" s="105" t="s">
        <v>137</v>
      </c>
    </row>
    <row r="8" spans="1:15" s="15" customFormat="1" ht="45" x14ac:dyDescent="0.25">
      <c r="A8" s="105" t="s">
        <v>49</v>
      </c>
      <c r="B8" s="105" t="s">
        <v>57</v>
      </c>
      <c r="C8" s="105" t="s">
        <v>111</v>
      </c>
      <c r="D8" s="105" t="s">
        <v>112</v>
      </c>
      <c r="E8" s="105">
        <v>0</v>
      </c>
      <c r="F8" s="105">
        <v>0</v>
      </c>
      <c r="G8" s="105">
        <v>0</v>
      </c>
      <c r="H8" s="105"/>
      <c r="I8" s="105"/>
      <c r="J8" s="105" t="s">
        <v>115</v>
      </c>
      <c r="K8" s="105"/>
      <c r="L8" s="105"/>
      <c r="M8" s="105"/>
      <c r="N8" s="105"/>
      <c r="O8" s="105" t="s">
        <v>137</v>
      </c>
    </row>
    <row r="9" spans="1:15" s="15" customFormat="1" ht="120" x14ac:dyDescent="0.25">
      <c r="A9" s="105" t="s">
        <v>50</v>
      </c>
      <c r="B9" s="105" t="s">
        <v>58</v>
      </c>
      <c r="C9" s="105"/>
      <c r="E9" s="105" t="s">
        <v>116</v>
      </c>
      <c r="F9" s="105" t="s">
        <v>118</v>
      </c>
      <c r="G9" s="105"/>
      <c r="H9" s="105" t="s">
        <v>192</v>
      </c>
      <c r="I9" s="105" t="s">
        <v>88</v>
      </c>
      <c r="J9" s="105"/>
      <c r="K9" s="105"/>
      <c r="L9" s="105"/>
      <c r="M9" s="105"/>
      <c r="N9" s="105" t="s">
        <v>194</v>
      </c>
      <c r="O9" s="105"/>
    </row>
    <row r="10" spans="1:15" s="15" customFormat="1" ht="60" x14ac:dyDescent="0.25">
      <c r="A10" s="105" t="s">
        <v>51</v>
      </c>
      <c r="B10" s="105" t="s">
        <v>59</v>
      </c>
      <c r="C10" s="105" t="s">
        <v>69</v>
      </c>
      <c r="D10" s="105" t="s">
        <v>70</v>
      </c>
      <c r="E10" s="105" t="s">
        <v>71</v>
      </c>
      <c r="F10" s="105" t="s">
        <v>72</v>
      </c>
      <c r="G10" s="105" t="s">
        <v>79</v>
      </c>
      <c r="H10" s="105"/>
      <c r="I10" s="105"/>
      <c r="J10" s="105" t="s">
        <v>74</v>
      </c>
      <c r="K10" s="105"/>
      <c r="L10" s="105"/>
      <c r="M10" s="105"/>
      <c r="N10" s="105" t="s">
        <v>195</v>
      </c>
      <c r="O10" s="105"/>
    </row>
  </sheetData>
  <sheetProtection password="9D95" sheet="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pane ySplit="1" topLeftCell="A2" activePane="bottomLeft" state="frozenSplit"/>
      <selection sqref="A1:IV1"/>
      <selection pane="bottomLeft" activeCell="C20" sqref="C20"/>
    </sheetView>
  </sheetViews>
  <sheetFormatPr baseColWidth="10" defaultRowHeight="15" x14ac:dyDescent="0.25"/>
  <cols>
    <col min="1" max="1" width="37.85546875" bestFit="1" customWidth="1"/>
    <col min="2" max="2" width="16.5703125" style="8" bestFit="1" customWidth="1"/>
    <col min="3" max="3" width="14.85546875" style="8" bestFit="1" customWidth="1"/>
    <col min="4" max="4" width="14.28515625" customWidth="1"/>
    <col min="5" max="5" width="19.28515625" bestFit="1" customWidth="1"/>
  </cols>
  <sheetData>
    <row r="1" spans="1:7" s="5" customFormat="1" x14ac:dyDescent="0.25">
      <c r="A1" s="5" t="s">
        <v>75</v>
      </c>
      <c r="B1" s="7" t="s">
        <v>76</v>
      </c>
      <c r="C1" s="7" t="s">
        <v>77</v>
      </c>
      <c r="D1" s="5" t="s">
        <v>78</v>
      </c>
      <c r="E1" s="5" t="s">
        <v>12</v>
      </c>
      <c r="F1" s="5" t="s">
        <v>86</v>
      </c>
    </row>
    <row r="2" spans="1:7" x14ac:dyDescent="0.25">
      <c r="A2" t="s">
        <v>69</v>
      </c>
      <c r="B2" s="8" t="s">
        <v>139</v>
      </c>
      <c r="C2" s="10">
        <v>4</v>
      </c>
      <c r="D2" t="s">
        <v>83</v>
      </c>
      <c r="E2" t="s">
        <v>9</v>
      </c>
      <c r="F2">
        <v>18</v>
      </c>
    </row>
    <row r="3" spans="1:7" x14ac:dyDescent="0.25">
      <c r="A3" t="s">
        <v>70</v>
      </c>
      <c r="B3" s="8" t="s">
        <v>140</v>
      </c>
      <c r="C3" s="10">
        <v>3</v>
      </c>
      <c r="D3" t="s">
        <v>183</v>
      </c>
      <c r="E3" t="s">
        <v>9</v>
      </c>
      <c r="F3">
        <v>18</v>
      </c>
    </row>
    <row r="4" spans="1:7" x14ac:dyDescent="0.25">
      <c r="A4" t="s">
        <v>71</v>
      </c>
      <c r="B4" s="8" t="s">
        <v>141</v>
      </c>
      <c r="C4" s="10">
        <v>5</v>
      </c>
      <c r="D4" t="s">
        <v>83</v>
      </c>
      <c r="E4" t="s">
        <v>42</v>
      </c>
      <c r="F4">
        <v>18</v>
      </c>
    </row>
    <row r="5" spans="1:7" x14ac:dyDescent="0.25">
      <c r="A5" t="s">
        <v>72</v>
      </c>
      <c r="B5" s="8" t="s">
        <v>142</v>
      </c>
      <c r="C5" s="10">
        <v>8</v>
      </c>
      <c r="D5" t="s">
        <v>183</v>
      </c>
      <c r="E5" t="s">
        <v>84</v>
      </c>
      <c r="F5">
        <v>18</v>
      </c>
    </row>
    <row r="6" spans="1:7" x14ac:dyDescent="0.25">
      <c r="A6" t="s">
        <v>79</v>
      </c>
      <c r="B6" s="8" t="s">
        <v>143</v>
      </c>
      <c r="C6" s="10">
        <v>8</v>
      </c>
      <c r="D6" t="s">
        <v>183</v>
      </c>
      <c r="E6" t="s">
        <v>84</v>
      </c>
      <c r="F6">
        <v>18</v>
      </c>
    </row>
    <row r="7" spans="1:7" x14ac:dyDescent="0.25">
      <c r="A7" t="s">
        <v>74</v>
      </c>
      <c r="B7" s="8" t="s">
        <v>144</v>
      </c>
      <c r="C7" s="10">
        <v>4</v>
      </c>
      <c r="D7" t="s">
        <v>83</v>
      </c>
      <c r="E7" t="s">
        <v>9</v>
      </c>
      <c r="F7">
        <v>18</v>
      </c>
    </row>
    <row r="8" spans="1:7" x14ac:dyDescent="0.25">
      <c r="A8" t="s">
        <v>40</v>
      </c>
      <c r="B8" s="8" t="s">
        <v>170</v>
      </c>
      <c r="C8" s="10">
        <v>4</v>
      </c>
      <c r="D8" t="s">
        <v>83</v>
      </c>
      <c r="E8" t="s">
        <v>9</v>
      </c>
      <c r="F8">
        <v>16</v>
      </c>
      <c r="G8" s="13"/>
    </row>
    <row r="9" spans="1:7" x14ac:dyDescent="0.25">
      <c r="A9" t="s">
        <v>8</v>
      </c>
      <c r="B9" s="8" t="s">
        <v>171</v>
      </c>
      <c r="C9" s="10">
        <v>4</v>
      </c>
      <c r="D9" t="s">
        <v>83</v>
      </c>
      <c r="E9" t="s">
        <v>9</v>
      </c>
      <c r="F9">
        <v>16</v>
      </c>
      <c r="G9" s="13"/>
    </row>
    <row r="10" spans="1:7" x14ac:dyDescent="0.25">
      <c r="A10" t="s">
        <v>19</v>
      </c>
      <c r="B10" s="8" t="s">
        <v>145</v>
      </c>
      <c r="C10" s="10">
        <v>4</v>
      </c>
      <c r="D10" t="s">
        <v>183</v>
      </c>
      <c r="E10" t="s">
        <v>9</v>
      </c>
      <c r="F10">
        <v>18</v>
      </c>
    </row>
    <row r="11" spans="1:7" x14ac:dyDescent="0.25">
      <c r="A11" t="s">
        <v>192</v>
      </c>
      <c r="B11" s="8" t="s">
        <v>146</v>
      </c>
      <c r="C11" s="10">
        <v>4</v>
      </c>
      <c r="D11" t="s">
        <v>83</v>
      </c>
      <c r="E11" t="s">
        <v>9</v>
      </c>
      <c r="F11">
        <v>18</v>
      </c>
    </row>
    <row r="12" spans="1:7" x14ac:dyDescent="0.25">
      <c r="A12" t="s">
        <v>88</v>
      </c>
      <c r="B12" s="8" t="s">
        <v>147</v>
      </c>
      <c r="C12" s="10">
        <v>4</v>
      </c>
      <c r="D12" t="s">
        <v>83</v>
      </c>
      <c r="E12" t="s">
        <v>9</v>
      </c>
      <c r="F12">
        <v>18</v>
      </c>
    </row>
    <row r="13" spans="1:7" x14ac:dyDescent="0.25">
      <c r="A13" t="s">
        <v>200</v>
      </c>
      <c r="B13" s="8" t="s">
        <v>201</v>
      </c>
      <c r="C13" s="10">
        <v>6</v>
      </c>
      <c r="D13" t="s">
        <v>183</v>
      </c>
      <c r="E13" t="s">
        <v>42</v>
      </c>
      <c r="F13">
        <v>18</v>
      </c>
    </row>
    <row r="14" spans="1:7" x14ac:dyDescent="0.25">
      <c r="A14" t="s">
        <v>18</v>
      </c>
      <c r="B14" s="8" t="s">
        <v>148</v>
      </c>
      <c r="C14" s="10">
        <v>6</v>
      </c>
      <c r="D14" t="s">
        <v>183</v>
      </c>
      <c r="E14" t="s">
        <v>9</v>
      </c>
      <c r="F14">
        <v>18</v>
      </c>
    </row>
    <row r="15" spans="1:7" x14ac:dyDescent="0.25">
      <c r="A15" t="s">
        <v>89</v>
      </c>
      <c r="B15" s="8" t="s">
        <v>149</v>
      </c>
      <c r="C15" s="10">
        <v>4</v>
      </c>
      <c r="D15" t="s">
        <v>183</v>
      </c>
      <c r="E15" t="s">
        <v>9</v>
      </c>
      <c r="F15">
        <v>18</v>
      </c>
    </row>
    <row r="16" spans="1:7" x14ac:dyDescent="0.25">
      <c r="A16" t="s">
        <v>90</v>
      </c>
      <c r="B16" s="8" t="s">
        <v>150</v>
      </c>
      <c r="C16" s="10">
        <v>4</v>
      </c>
      <c r="D16" t="s">
        <v>83</v>
      </c>
      <c r="E16" t="s">
        <v>9</v>
      </c>
      <c r="F16">
        <v>16</v>
      </c>
    </row>
    <row r="17" spans="1:7" x14ac:dyDescent="0.25">
      <c r="A17" t="s">
        <v>118</v>
      </c>
      <c r="B17" s="8" t="s">
        <v>61</v>
      </c>
      <c r="C17" s="8" t="s">
        <v>61</v>
      </c>
      <c r="D17" t="s">
        <v>186</v>
      </c>
      <c r="E17" t="s">
        <v>84</v>
      </c>
      <c r="F17">
        <v>16</v>
      </c>
    </row>
    <row r="18" spans="1:7" x14ac:dyDescent="0.25">
      <c r="A18" t="s">
        <v>93</v>
      </c>
      <c r="B18" s="8" t="s">
        <v>151</v>
      </c>
      <c r="C18" s="8" t="s">
        <v>61</v>
      </c>
      <c r="D18" t="s">
        <v>183</v>
      </c>
      <c r="E18" t="s">
        <v>9</v>
      </c>
      <c r="F18">
        <v>16</v>
      </c>
    </row>
    <row r="19" spans="1:7" x14ac:dyDescent="0.25">
      <c r="A19" t="s">
        <v>94</v>
      </c>
      <c r="B19" s="8" t="s">
        <v>152</v>
      </c>
      <c r="C19" s="9">
        <v>4</v>
      </c>
      <c r="D19" t="s">
        <v>83</v>
      </c>
      <c r="E19" t="s">
        <v>9</v>
      </c>
      <c r="F19">
        <v>16</v>
      </c>
    </row>
    <row r="20" spans="1:7" x14ac:dyDescent="0.25">
      <c r="A20" t="s">
        <v>98</v>
      </c>
      <c r="B20" s="8" t="s">
        <v>172</v>
      </c>
      <c r="C20" s="9">
        <v>8</v>
      </c>
      <c r="D20" t="s">
        <v>83</v>
      </c>
      <c r="E20" t="s">
        <v>9</v>
      </c>
      <c r="F20">
        <v>16</v>
      </c>
      <c r="G20" s="13"/>
    </row>
    <row r="21" spans="1:7" x14ac:dyDescent="0.25">
      <c r="A21" t="s">
        <v>99</v>
      </c>
      <c r="B21" s="8" t="s">
        <v>153</v>
      </c>
      <c r="C21" s="10">
        <v>6</v>
      </c>
      <c r="D21" t="s">
        <v>83</v>
      </c>
      <c r="E21" t="s">
        <v>9</v>
      </c>
      <c r="F21">
        <v>16</v>
      </c>
    </row>
    <row r="22" spans="1:7" x14ac:dyDescent="0.25">
      <c r="A22" t="s">
        <v>120</v>
      </c>
      <c r="B22" s="8" t="s">
        <v>154</v>
      </c>
      <c r="C22" s="10">
        <v>4</v>
      </c>
      <c r="D22" t="s">
        <v>183</v>
      </c>
      <c r="E22" t="s">
        <v>119</v>
      </c>
      <c r="F22">
        <v>16</v>
      </c>
    </row>
    <row r="23" spans="1:7" x14ac:dyDescent="0.25">
      <c r="A23" t="s">
        <v>100</v>
      </c>
      <c r="B23" s="8" t="s">
        <v>155</v>
      </c>
      <c r="C23" s="10">
        <v>4</v>
      </c>
      <c r="D23" t="s">
        <v>183</v>
      </c>
      <c r="E23" t="s">
        <v>9</v>
      </c>
      <c r="F23">
        <v>16</v>
      </c>
    </row>
    <row r="24" spans="1:7" x14ac:dyDescent="0.25">
      <c r="A24" t="s">
        <v>101</v>
      </c>
      <c r="B24" s="8" t="s">
        <v>156</v>
      </c>
      <c r="C24" s="10">
        <v>6</v>
      </c>
      <c r="D24" t="s">
        <v>183</v>
      </c>
      <c r="E24" t="s">
        <v>9</v>
      </c>
      <c r="F24">
        <v>16</v>
      </c>
    </row>
    <row r="25" spans="1:7" x14ac:dyDescent="0.25">
      <c r="A25" t="s">
        <v>102</v>
      </c>
      <c r="B25" s="8" t="s">
        <v>157</v>
      </c>
      <c r="C25" s="10">
        <v>6</v>
      </c>
      <c r="D25" t="s">
        <v>83</v>
      </c>
      <c r="E25" t="s">
        <v>84</v>
      </c>
      <c r="F25">
        <v>18</v>
      </c>
    </row>
    <row r="26" spans="1:7" x14ac:dyDescent="0.25">
      <c r="A26" t="s">
        <v>103</v>
      </c>
      <c r="B26" s="8" t="s">
        <v>158</v>
      </c>
      <c r="C26" s="10">
        <v>4</v>
      </c>
      <c r="D26" t="s">
        <v>183</v>
      </c>
      <c r="E26" t="s">
        <v>119</v>
      </c>
      <c r="F26">
        <v>16</v>
      </c>
    </row>
    <row r="27" spans="1:7" x14ac:dyDescent="0.25">
      <c r="A27" t="s">
        <v>104</v>
      </c>
      <c r="B27" s="8" t="s">
        <v>159</v>
      </c>
      <c r="C27" s="10">
        <v>5</v>
      </c>
      <c r="D27" t="s">
        <v>183</v>
      </c>
      <c r="E27" t="s">
        <v>42</v>
      </c>
      <c r="F27">
        <v>18</v>
      </c>
    </row>
    <row r="28" spans="1:7" x14ac:dyDescent="0.25">
      <c r="A28" t="s">
        <v>105</v>
      </c>
      <c r="B28" s="8" t="s">
        <v>160</v>
      </c>
      <c r="C28" s="10">
        <v>4</v>
      </c>
      <c r="D28" t="s">
        <v>83</v>
      </c>
      <c r="E28" t="s">
        <v>9</v>
      </c>
      <c r="F28">
        <v>16</v>
      </c>
    </row>
    <row r="29" spans="1:7" x14ac:dyDescent="0.25">
      <c r="A29" t="s">
        <v>117</v>
      </c>
      <c r="B29" s="8" t="s">
        <v>161</v>
      </c>
      <c r="C29" s="10">
        <v>6</v>
      </c>
      <c r="D29" t="s">
        <v>83</v>
      </c>
      <c r="E29" t="s">
        <v>9</v>
      </c>
      <c r="F29">
        <v>18</v>
      </c>
    </row>
    <row r="30" spans="1:7" x14ac:dyDescent="0.25">
      <c r="A30" t="s">
        <v>106</v>
      </c>
      <c r="B30" s="8" t="s">
        <v>162</v>
      </c>
      <c r="C30" s="10">
        <v>4</v>
      </c>
      <c r="D30" t="s">
        <v>83</v>
      </c>
      <c r="E30" t="s">
        <v>42</v>
      </c>
      <c r="F30">
        <v>18</v>
      </c>
    </row>
    <row r="31" spans="1:7" x14ac:dyDescent="0.25">
      <c r="A31" t="s">
        <v>107</v>
      </c>
      <c r="B31" s="8" t="s">
        <v>163</v>
      </c>
      <c r="C31" s="10">
        <v>6</v>
      </c>
      <c r="D31" t="s">
        <v>83</v>
      </c>
      <c r="E31" t="s">
        <v>9</v>
      </c>
      <c r="F31">
        <v>20</v>
      </c>
    </row>
    <row r="32" spans="1:7" x14ac:dyDescent="0.25">
      <c r="A32" t="s">
        <v>108</v>
      </c>
      <c r="B32" s="8" t="s">
        <v>164</v>
      </c>
      <c r="C32" s="10">
        <v>5</v>
      </c>
      <c r="D32" t="s">
        <v>83</v>
      </c>
      <c r="E32" t="s">
        <v>9</v>
      </c>
      <c r="F32">
        <v>20</v>
      </c>
    </row>
    <row r="33" spans="1:7" x14ac:dyDescent="0.25">
      <c r="A33" t="s">
        <v>109</v>
      </c>
      <c r="B33" s="8" t="s">
        <v>133</v>
      </c>
      <c r="C33" s="10">
        <v>8</v>
      </c>
      <c r="D33" t="s">
        <v>187</v>
      </c>
      <c r="E33" t="s">
        <v>9</v>
      </c>
      <c r="F33">
        <v>20</v>
      </c>
    </row>
    <row r="34" spans="1:7" x14ac:dyDescent="0.25">
      <c r="A34" t="s">
        <v>110</v>
      </c>
      <c r="B34" s="8" t="s">
        <v>165</v>
      </c>
      <c r="C34" s="10">
        <v>6</v>
      </c>
      <c r="D34" t="s">
        <v>183</v>
      </c>
      <c r="E34" t="s">
        <v>9</v>
      </c>
      <c r="F34">
        <v>20</v>
      </c>
    </row>
    <row r="35" spans="1:7" x14ac:dyDescent="0.25">
      <c r="A35" t="s">
        <v>111</v>
      </c>
      <c r="B35" s="8" t="s">
        <v>166</v>
      </c>
      <c r="C35" s="10">
        <v>4</v>
      </c>
      <c r="D35" t="s">
        <v>83</v>
      </c>
      <c r="E35" t="s">
        <v>9</v>
      </c>
      <c r="F35">
        <v>18</v>
      </c>
    </row>
    <row r="36" spans="1:7" x14ac:dyDescent="0.25">
      <c r="A36" t="s">
        <v>112</v>
      </c>
      <c r="B36" s="8" t="s">
        <v>167</v>
      </c>
      <c r="C36" s="10">
        <v>5</v>
      </c>
      <c r="D36" t="s">
        <v>83</v>
      </c>
      <c r="E36" t="s">
        <v>9</v>
      </c>
      <c r="F36">
        <v>18</v>
      </c>
    </row>
    <row r="37" spans="1:7" x14ac:dyDescent="0.25">
      <c r="A37" t="s">
        <v>113</v>
      </c>
      <c r="B37" s="8" t="s">
        <v>173</v>
      </c>
      <c r="C37" s="10">
        <v>8</v>
      </c>
      <c r="D37" t="s">
        <v>183</v>
      </c>
      <c r="E37" t="s">
        <v>9</v>
      </c>
      <c r="F37">
        <v>16</v>
      </c>
      <c r="G37" s="13"/>
    </row>
    <row r="38" spans="1:7" x14ac:dyDescent="0.25">
      <c r="A38" t="s">
        <v>114</v>
      </c>
      <c r="B38" s="8" t="s">
        <v>174</v>
      </c>
      <c r="C38" s="10">
        <v>4</v>
      </c>
      <c r="D38" t="s">
        <v>183</v>
      </c>
      <c r="E38" t="s">
        <v>9</v>
      </c>
      <c r="F38">
        <v>16</v>
      </c>
      <c r="G38" s="13"/>
    </row>
    <row r="39" spans="1:7" x14ac:dyDescent="0.25">
      <c r="A39" t="s">
        <v>115</v>
      </c>
      <c r="B39" s="8" t="s">
        <v>168</v>
      </c>
      <c r="C39" s="10">
        <v>4</v>
      </c>
      <c r="D39" t="s">
        <v>83</v>
      </c>
      <c r="E39" t="s">
        <v>9</v>
      </c>
      <c r="F39">
        <v>18</v>
      </c>
    </row>
    <row r="40" spans="1:7" x14ac:dyDescent="0.25">
      <c r="A40" t="s">
        <v>116</v>
      </c>
      <c r="B40" s="8" t="s">
        <v>177</v>
      </c>
      <c r="C40" s="10">
        <v>7</v>
      </c>
      <c r="D40" t="s">
        <v>83</v>
      </c>
      <c r="E40" t="s">
        <v>84</v>
      </c>
      <c r="F40">
        <v>18</v>
      </c>
    </row>
    <row r="41" spans="1:7" x14ac:dyDescent="0.25">
      <c r="A41" t="s">
        <v>137</v>
      </c>
      <c r="B41" s="8" t="s">
        <v>169</v>
      </c>
      <c r="C41" s="10">
        <v>3</v>
      </c>
      <c r="D41" t="s">
        <v>83</v>
      </c>
      <c r="E41" t="s">
        <v>9</v>
      </c>
      <c r="F41">
        <v>1</v>
      </c>
    </row>
    <row r="42" spans="1:7" x14ac:dyDescent="0.25">
      <c r="C42" s="10"/>
    </row>
    <row r="43" spans="1:7" x14ac:dyDescent="0.25">
      <c r="C43" s="10"/>
    </row>
  </sheetData>
  <sheetProtection password="9D95" sheet="1" objects="1" scenarios="1" autoFilter="0"/>
  <autoFilter ref="A1:F1"/>
  <hyperlinks>
    <hyperlink ref="B37" r:id="rId1" display="https://www.tucan.tu-darmstadt.de/scripts/mgrqcgi?APPNAME=CampusNet&amp;PRGNAME=COURSEDETAILS&amp;ARGUMENTS=-N000000000000001,-N000335,-N0,-N345436360391829,-N345436360309830,-N0,-N0,-N3,-A4150504E414D453D43616D7075734E6574265052474E414D453D414354494F4E26415247554D454E54533D2D413977794C4861306E744C664C685270317A78786B59316177717048743071702E6534674E4B7641505670366A677251535257796E7078614148756A5A4F47716C544644634C4E625839745461416764754968734550754F786F4D653375796F357753305A6E63495336392E686538584A41347665686C384A466D624D326E3D3D"/>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Studienplan MSc Mechatronik</vt:lpstr>
      <vt:lpstr>Datenquellen</vt:lpstr>
      <vt:lpstr>TUCAN_Liste</vt:lpstr>
      <vt:lpstr>'Studienplan MSc Mechatronik'!Druckbereich</vt:lpstr>
      <vt:lpstr>'Studienplan MSc Mechatronik'!Drucktitel</vt:lpstr>
      <vt:lpstr>TUCAN_Liste!eventLink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Studienplanungstabelle MSc Mechatronik</dc:title>
  <dc:creator/>
  <cp:lastModifiedBy/>
  <dcterms:created xsi:type="dcterms:W3CDTF">2006-09-21T08:52:22Z</dcterms:created>
  <dcterms:modified xsi:type="dcterms:W3CDTF">2013-11-05T09:12:46Z</dcterms:modified>
</cp:coreProperties>
</file>